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artrs\Work Folders\02_CST\30_Cleaning\00_Tech Spec\Tech Spec\"/>
    </mc:Choice>
  </mc:AlternateContent>
  <bookViews>
    <workbookView xWindow="0" yWindow="0" windowWidth="14355" windowHeight="12150"/>
  </bookViews>
  <sheets>
    <sheet name="Planning overview" sheetId="1" r:id="rId1"/>
  </sheets>
  <definedNames>
    <definedName name="_xlnm._FilterDatabase" localSheetId="0" hidden="1">'Planning overview'!$A$5:$BY$154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9" i="1" l="1"/>
  <c r="D23" i="1"/>
  <c r="D21" i="1"/>
  <c r="D20" i="1"/>
  <c r="D19" i="1"/>
  <c r="D18" i="1"/>
  <c r="D17" i="1"/>
  <c r="D14" i="1"/>
  <c r="D16" i="1"/>
  <c r="D15" i="1"/>
  <c r="D38" i="1" l="1"/>
  <c r="J38" i="1"/>
  <c r="J14" i="1" l="1"/>
  <c r="J19" i="1"/>
  <c r="J60" i="1" l="1"/>
  <c r="G60" i="1"/>
  <c r="C147" i="1"/>
  <c r="C146" i="1"/>
  <c r="F148" i="1"/>
  <c r="F147" i="1"/>
  <c r="F149" i="1"/>
  <c r="F146" i="1"/>
  <c r="F145" i="1"/>
  <c r="F144" i="1"/>
  <c r="F143" i="1"/>
  <c r="F141" i="1"/>
  <c r="F140" i="1"/>
  <c r="I148" i="1"/>
  <c r="J148" i="1" s="1"/>
  <c r="I147" i="1"/>
  <c r="I149" i="1"/>
  <c r="J149" i="1" s="1"/>
  <c r="I146" i="1"/>
  <c r="J146" i="1" s="1"/>
  <c r="I145" i="1"/>
  <c r="J145" i="1" s="1"/>
  <c r="I144" i="1"/>
  <c r="J144" i="1" s="1"/>
  <c r="I143" i="1"/>
  <c r="J143" i="1" s="1"/>
  <c r="I141" i="1"/>
  <c r="J141" i="1" s="1"/>
  <c r="K141" i="1" s="1"/>
  <c r="I140" i="1"/>
  <c r="J140" i="1" s="1"/>
  <c r="K140" i="1" s="1"/>
  <c r="I64" i="1"/>
  <c r="J64" i="1" s="1"/>
  <c r="B35" i="1"/>
  <c r="B34" i="1"/>
  <c r="B33" i="1"/>
  <c r="B32" i="1"/>
  <c r="B31" i="1"/>
  <c r="B30" i="1"/>
  <c r="J81" i="1"/>
  <c r="J22" i="1"/>
  <c r="J142" i="1"/>
  <c r="G142" i="1"/>
  <c r="D142" i="1"/>
  <c r="B142" i="1"/>
  <c r="J35" i="1"/>
  <c r="J31" i="1"/>
  <c r="J25" i="1"/>
  <c r="J23" i="1"/>
  <c r="J15" i="1"/>
  <c r="J74" i="1"/>
  <c r="J91" i="1"/>
  <c r="G14" i="1"/>
  <c r="K146" i="1" l="1"/>
  <c r="K145" i="1"/>
  <c r="K143" i="1"/>
  <c r="K142" i="1"/>
  <c r="K144" i="1" l="1"/>
  <c r="K91" i="1" l="1"/>
  <c r="J79" i="1"/>
  <c r="K79" i="1" s="1"/>
  <c r="J78" i="1"/>
  <c r="K78" i="1" s="1"/>
  <c r="J76" i="1"/>
  <c r="K76" i="1" s="1"/>
  <c r="J58" i="1"/>
  <c r="K58" i="1" s="1"/>
  <c r="J57" i="1"/>
  <c r="K57" i="1" s="1"/>
  <c r="J56" i="1"/>
  <c r="K56" i="1" s="1"/>
  <c r="J55" i="1"/>
  <c r="K55" i="1" s="1"/>
  <c r="J51" i="1"/>
  <c r="K51" i="1" s="1"/>
  <c r="J49" i="1"/>
  <c r="K49" i="1" s="1"/>
  <c r="K35" i="1"/>
  <c r="J34" i="1"/>
  <c r="K34" i="1" s="1"/>
  <c r="J33" i="1"/>
  <c r="K33" i="1" s="1"/>
  <c r="J32" i="1"/>
  <c r="J30" i="1"/>
  <c r="G91" i="1"/>
  <c r="G79" i="1"/>
  <c r="G78" i="1"/>
  <c r="G76" i="1"/>
  <c r="G58" i="1"/>
  <c r="G57" i="1"/>
  <c r="G56" i="1"/>
  <c r="G55" i="1"/>
  <c r="G51" i="1"/>
  <c r="G49" i="1"/>
  <c r="G35" i="1"/>
  <c r="G34" i="1"/>
  <c r="G33" i="1"/>
  <c r="G32" i="1"/>
  <c r="G31" i="1"/>
  <c r="D77" i="1"/>
  <c r="D75" i="1"/>
  <c r="D74" i="1"/>
  <c r="K74" i="1" s="1"/>
  <c r="D72" i="1"/>
  <c r="D60" i="1"/>
  <c r="K60" i="1" s="1"/>
  <c r="D59" i="1"/>
  <c r="D27" i="1"/>
  <c r="J90" i="1"/>
  <c r="K90" i="1" s="1"/>
  <c r="J89" i="1"/>
  <c r="J88" i="1"/>
  <c r="J87" i="1"/>
  <c r="J86" i="1"/>
  <c r="J85" i="1"/>
  <c r="J84" i="1"/>
  <c r="J83" i="1"/>
  <c r="J77" i="1"/>
  <c r="J75" i="1"/>
  <c r="J72" i="1"/>
  <c r="J59" i="1"/>
  <c r="J52" i="1"/>
  <c r="J48" i="1"/>
  <c r="J47" i="1"/>
  <c r="J29" i="1"/>
  <c r="J28" i="1"/>
  <c r="J27" i="1"/>
  <c r="J21" i="1"/>
  <c r="J20" i="1"/>
  <c r="J18" i="1"/>
  <c r="J17" i="1"/>
  <c r="J16" i="1"/>
  <c r="K14" i="1"/>
  <c r="B84" i="1"/>
  <c r="B85" i="1"/>
  <c r="B86" i="1"/>
  <c r="B87" i="1"/>
  <c r="B88" i="1"/>
  <c r="B89" i="1"/>
  <c r="B90" i="1"/>
  <c r="B83" i="1"/>
  <c r="B60" i="1"/>
  <c r="B48" i="1"/>
  <c r="B41" i="1"/>
  <c r="B37" i="1"/>
  <c r="B52" i="1"/>
  <c r="B59" i="1"/>
  <c r="B47" i="1"/>
  <c r="B15" i="1"/>
  <c r="B16" i="1"/>
  <c r="B17" i="1"/>
  <c r="B18" i="1"/>
  <c r="B19" i="1"/>
  <c r="B20" i="1"/>
  <c r="B21" i="1"/>
  <c r="B22" i="1"/>
  <c r="B23" i="1"/>
  <c r="B25" i="1"/>
  <c r="B27" i="1"/>
  <c r="B28" i="1"/>
  <c r="B29" i="1"/>
  <c r="B36" i="1"/>
  <c r="B14" i="1"/>
  <c r="B6" i="1"/>
  <c r="K72" i="1" l="1"/>
  <c r="K77" i="1"/>
  <c r="K75" i="1"/>
  <c r="K59" i="1"/>
  <c r="K27" i="1"/>
  <c r="K23" i="1"/>
  <c r="D22" i="1"/>
  <c r="K22" i="1" s="1"/>
  <c r="K21" i="1"/>
  <c r="D25" i="1"/>
  <c r="K25" i="1" s="1"/>
  <c r="J82" i="1" l="1"/>
  <c r="D29" i="1" l="1"/>
  <c r="K29" i="1" s="1"/>
  <c r="D32" i="1"/>
  <c r="K32" i="1" s="1"/>
  <c r="D31" i="1"/>
  <c r="K31" i="1" s="1"/>
  <c r="D30" i="1"/>
  <c r="K30" i="1" s="1"/>
  <c r="D88" i="1"/>
  <c r="K88" i="1" s="1"/>
  <c r="D87" i="1"/>
  <c r="K87" i="1" s="1"/>
  <c r="D86" i="1"/>
  <c r="K86" i="1" s="1"/>
  <c r="D85" i="1"/>
  <c r="K85" i="1" s="1"/>
  <c r="D24" i="1"/>
  <c r="K15" i="1"/>
  <c r="K16" i="1" l="1"/>
  <c r="K149" i="1" l="1"/>
  <c r="K148" i="1"/>
  <c r="K6" i="1"/>
  <c r="K7" i="1"/>
  <c r="K8" i="1"/>
  <c r="K9" i="1"/>
  <c r="K10" i="1"/>
  <c r="K11" i="1"/>
  <c r="K12" i="1"/>
  <c r="K13" i="1"/>
  <c r="K89" i="1" l="1"/>
  <c r="D28" i="1"/>
  <c r="K28" i="1" s="1"/>
  <c r="K17" i="1"/>
  <c r="K18" i="1"/>
  <c r="K19" i="1"/>
  <c r="K36" i="1"/>
  <c r="K37" i="1"/>
  <c r="K38" i="1"/>
  <c r="K39" i="1"/>
  <c r="K41" i="1"/>
  <c r="K44" i="1"/>
  <c r="K45" i="1"/>
  <c r="K46" i="1"/>
  <c r="K50" i="1"/>
  <c r="K53" i="1"/>
  <c r="K54" i="1"/>
  <c r="K61" i="1"/>
  <c r="K62" i="1"/>
  <c r="K63" i="1"/>
  <c r="K64" i="1"/>
  <c r="K65" i="1"/>
  <c r="K73" i="1"/>
  <c r="K80" i="1"/>
  <c r="K82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4" i="1"/>
  <c r="K129" i="1"/>
  <c r="K131" i="1"/>
  <c r="K150" i="1"/>
  <c r="K151" i="1"/>
  <c r="K152" i="1"/>
  <c r="K153" i="1"/>
  <c r="K154" i="1"/>
  <c r="K147" i="1"/>
  <c r="K70" i="1"/>
  <c r="K71" i="1"/>
  <c r="K128" i="1"/>
  <c r="K135" i="1"/>
  <c r="K136" i="1"/>
  <c r="G28" i="1"/>
  <c r="G16" i="1"/>
  <c r="G17" i="1"/>
  <c r="G18" i="1"/>
  <c r="G19" i="1"/>
  <c r="G20" i="1"/>
  <c r="G21" i="1"/>
  <c r="G22" i="1"/>
  <c r="G23" i="1"/>
  <c r="G25" i="1"/>
  <c r="G27" i="1"/>
  <c r="G29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50" i="1"/>
  <c r="G52" i="1"/>
  <c r="G53" i="1"/>
  <c r="G54" i="1"/>
  <c r="G59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7" i="1"/>
  <c r="G80" i="1"/>
  <c r="G81" i="1"/>
  <c r="G82" i="1"/>
  <c r="G84" i="1"/>
  <c r="G83" i="1"/>
  <c r="G85" i="1"/>
  <c r="G86" i="1"/>
  <c r="G87" i="1"/>
  <c r="G88" i="1"/>
  <c r="G89" i="1"/>
  <c r="G90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K121" i="1" s="1"/>
  <c r="G122" i="1"/>
  <c r="K122" i="1" s="1"/>
  <c r="G123" i="1"/>
  <c r="G124" i="1"/>
  <c r="G125" i="1"/>
  <c r="K125" i="1" s="1"/>
  <c r="G126" i="1"/>
  <c r="G127" i="1"/>
  <c r="G128" i="1"/>
  <c r="G129" i="1"/>
  <c r="G130" i="1"/>
  <c r="G131" i="1"/>
  <c r="G132" i="1"/>
  <c r="G133" i="1"/>
  <c r="G134" i="1"/>
  <c r="K134" i="1" s="1"/>
  <c r="G135" i="1"/>
  <c r="G136" i="1"/>
  <c r="G137" i="1"/>
  <c r="G138" i="1"/>
  <c r="G139" i="1"/>
  <c r="G15" i="1"/>
  <c r="K67" i="1" l="1"/>
  <c r="K69" i="1"/>
  <c r="K40" i="1"/>
  <c r="K138" i="1"/>
  <c r="K130" i="1"/>
  <c r="K126" i="1"/>
  <c r="K42" i="1"/>
  <c r="K137" i="1"/>
  <c r="K133" i="1"/>
  <c r="K66" i="1"/>
  <c r="K132" i="1"/>
  <c r="K120" i="1"/>
  <c r="K139" i="1"/>
  <c r="K127" i="1"/>
  <c r="K123" i="1"/>
  <c r="K68" i="1"/>
  <c r="K43" i="1"/>
  <c r="K20" i="1" l="1"/>
  <c r="D81" i="1"/>
  <c r="K81" i="1" s="1"/>
  <c r="D83" i="1"/>
  <c r="K83" i="1" s="1"/>
  <c r="D84" i="1"/>
  <c r="K84" i="1" s="1"/>
  <c r="D52" i="1"/>
  <c r="K52" i="1" s="1"/>
  <c r="D48" i="1"/>
  <c r="K48" i="1" s="1"/>
  <c r="D47" i="1"/>
  <c r="K47" i="1" s="1"/>
  <c r="K1" i="1" l="1"/>
</calcChain>
</file>

<file path=xl/comments1.xml><?xml version="1.0" encoding="utf-8"?>
<comments xmlns="http://schemas.openxmlformats.org/spreadsheetml/2006/main">
  <authors>
    <author>Chartron Sylvain</author>
  </authors>
  <commentList>
    <comment ref="A146" authorId="0" shapeId="0">
      <text>
        <r>
          <rPr>
            <b/>
            <sz val="9"/>
            <color indexed="81"/>
            <rFont val="Tahoma"/>
            <charset val="1"/>
          </rPr>
          <t>Chartron Sylvain:</t>
        </r>
        <r>
          <rPr>
            <sz val="9"/>
            <color indexed="81"/>
            <rFont val="Tahoma"/>
            <charset val="1"/>
          </rPr>
          <t xml:space="preserve">
17 currently 
expected 34 including pro rata ones</t>
        </r>
      </text>
    </comment>
  </commentList>
</comments>
</file>

<file path=xl/sharedStrings.xml><?xml version="1.0" encoding="utf-8"?>
<sst xmlns="http://schemas.openxmlformats.org/spreadsheetml/2006/main" count="281" uniqueCount="174">
  <si>
    <t>B32</t>
  </si>
  <si>
    <t>B33</t>
  </si>
  <si>
    <t>B38</t>
  </si>
  <si>
    <t>B11 B2</t>
  </si>
  <si>
    <t>B11 B2M</t>
  </si>
  <si>
    <t>B74 B2</t>
  </si>
  <si>
    <t>B74 B1</t>
  </si>
  <si>
    <t>B11 PIT</t>
  </si>
  <si>
    <t>B55.2</t>
  </si>
  <si>
    <t>B73.2</t>
  </si>
  <si>
    <t>B73.1</t>
  </si>
  <si>
    <t>A53</t>
  </si>
  <si>
    <t>Surface (m2)</t>
  </si>
  <si>
    <t>B11 L4</t>
  </si>
  <si>
    <t>Building</t>
  </si>
  <si>
    <t>Recurrence / month</t>
  </si>
  <si>
    <t>Total Units: m2 x month x recurrence</t>
  </si>
  <si>
    <t>SIM</t>
  </si>
  <si>
    <t>B74 L1</t>
  </si>
  <si>
    <t>B74 L2</t>
  </si>
  <si>
    <t>B74 L3</t>
  </si>
  <si>
    <t>B11 L1</t>
  </si>
  <si>
    <t>B11 L2</t>
  </si>
  <si>
    <t>B11 L3</t>
  </si>
  <si>
    <t>B11 B1</t>
  </si>
  <si>
    <t>B11 L5</t>
  </si>
  <si>
    <t>B74 L4</t>
  </si>
  <si>
    <t>B74 L5</t>
  </si>
  <si>
    <t>B74 R1</t>
  </si>
  <si>
    <t>B11 R1</t>
  </si>
  <si>
    <t>B15</t>
  </si>
  <si>
    <t>B14 B2</t>
  </si>
  <si>
    <t>B14 B1</t>
  </si>
  <si>
    <t>B14 L1</t>
  </si>
  <si>
    <t>B14 L2</t>
  </si>
  <si>
    <t>B14 L3</t>
  </si>
  <si>
    <t>B14 L4</t>
  </si>
  <si>
    <t>B14 L5</t>
  </si>
  <si>
    <t>SPC</t>
  </si>
  <si>
    <t>Pro Rata</t>
  </si>
  <si>
    <t>B36</t>
  </si>
  <si>
    <t>B54</t>
  </si>
  <si>
    <t>B55.1</t>
  </si>
  <si>
    <t>B55</t>
  </si>
  <si>
    <t>B62</t>
  </si>
  <si>
    <t>B76</t>
  </si>
  <si>
    <t>B78</t>
  </si>
  <si>
    <t>Outside areas</t>
  </si>
  <si>
    <t>B01</t>
  </si>
  <si>
    <t>B03</t>
  </si>
  <si>
    <t>B04</t>
  </si>
  <si>
    <t>B06</t>
  </si>
  <si>
    <t>B07</t>
  </si>
  <si>
    <t>B08</t>
  </si>
  <si>
    <t>B09</t>
  </si>
  <si>
    <t>B72</t>
  </si>
  <si>
    <t>B79</t>
  </si>
  <si>
    <t>B80.1</t>
  </si>
  <si>
    <t>B80.2</t>
  </si>
  <si>
    <t>B81</t>
  </si>
  <si>
    <t>B82</t>
  </si>
  <si>
    <t>B83</t>
  </si>
  <si>
    <t>B86</t>
  </si>
  <si>
    <t>B87</t>
  </si>
  <si>
    <t>B88</t>
  </si>
  <si>
    <t>B89</t>
  </si>
  <si>
    <t>B89.1</t>
  </si>
  <si>
    <t>B89.2</t>
  </si>
  <si>
    <t>B89.3</t>
  </si>
  <si>
    <t>B91</t>
  </si>
  <si>
    <t>B92</t>
  </si>
  <si>
    <t>B93</t>
  </si>
  <si>
    <t>B94</t>
  </si>
  <si>
    <t>B95</t>
  </si>
  <si>
    <t>B96</t>
  </si>
  <si>
    <t>B97</t>
  </si>
  <si>
    <t>C3</t>
  </si>
  <si>
    <t>C4</t>
  </si>
  <si>
    <t>C5</t>
  </si>
  <si>
    <t>Z1.1</t>
  </si>
  <si>
    <t>Z1.2</t>
  </si>
  <si>
    <t>Z2.1</t>
  </si>
  <si>
    <t>Z3.1</t>
  </si>
  <si>
    <t>Z3.2</t>
  </si>
  <si>
    <t>B56</t>
  </si>
  <si>
    <t>B17 (East and West  Annexes)</t>
  </si>
  <si>
    <t>LC05</t>
  </si>
  <si>
    <t>LC14</t>
  </si>
  <si>
    <t>B77</t>
  </si>
  <si>
    <t>B98.1</t>
  </si>
  <si>
    <t>B98.2</t>
  </si>
  <si>
    <t>B66</t>
  </si>
  <si>
    <t>B21</t>
  </si>
  <si>
    <t>B23</t>
  </si>
  <si>
    <t>B24</t>
  </si>
  <si>
    <t>B30</t>
  </si>
  <si>
    <t>LC04</t>
  </si>
  <si>
    <t>LC09</t>
  </si>
  <si>
    <t>LC13</t>
  </si>
  <si>
    <t>B34</t>
  </si>
  <si>
    <t>B37</t>
  </si>
  <si>
    <t>B16</t>
  </si>
  <si>
    <t>B19</t>
  </si>
  <si>
    <t>B25</t>
  </si>
  <si>
    <t>LC08</t>
  </si>
  <si>
    <t>B45</t>
  </si>
  <si>
    <t>B47</t>
  </si>
  <si>
    <t>B75</t>
  </si>
  <si>
    <t>B43</t>
  </si>
  <si>
    <t>B31</t>
  </si>
  <si>
    <t>B57</t>
  </si>
  <si>
    <t>B59</t>
  </si>
  <si>
    <t>B22</t>
  </si>
  <si>
    <t>B58</t>
  </si>
  <si>
    <t>B60</t>
  </si>
  <si>
    <t>B44</t>
  </si>
  <si>
    <t>B46</t>
  </si>
  <si>
    <t>B64</t>
  </si>
  <si>
    <t>B67</t>
  </si>
  <si>
    <t>B69</t>
  </si>
  <si>
    <t>B68A</t>
  </si>
  <si>
    <t>B68B</t>
  </si>
  <si>
    <t>B42</t>
  </si>
  <si>
    <t>RFE Date F4E to IO</t>
  </si>
  <si>
    <t>B14 R1</t>
  </si>
  <si>
    <t>Duration (months)</t>
  </si>
  <si>
    <t>B71 North</t>
  </si>
  <si>
    <t>B71 South</t>
  </si>
  <si>
    <t>LC01</t>
  </si>
  <si>
    <t>LC02</t>
  </si>
  <si>
    <t>LC03</t>
  </si>
  <si>
    <t>LC06</t>
  </si>
  <si>
    <t>LC10</t>
  </si>
  <si>
    <t>LC11</t>
  </si>
  <si>
    <t>LC15</t>
  </si>
  <si>
    <t>LC16</t>
  </si>
  <si>
    <t>MV01</t>
  </si>
  <si>
    <t>MV02</t>
  </si>
  <si>
    <t>MV03</t>
  </si>
  <si>
    <t>MV04</t>
  </si>
  <si>
    <t>MV05</t>
  </si>
  <si>
    <t>MV06</t>
  </si>
  <si>
    <t>Miscellaneous</t>
  </si>
  <si>
    <t>B11 Building and common areas</t>
  </si>
  <si>
    <t>Remaining duration from Start Contract Date</t>
  </si>
  <si>
    <t>TB12</t>
  </si>
  <si>
    <t>TAC2</t>
  </si>
  <si>
    <t>TB13</t>
  </si>
  <si>
    <t>TB06</t>
  </si>
  <si>
    <t>F4E Taking Over Completion</t>
  </si>
  <si>
    <t>Responsibility by Sept 2021</t>
  </si>
  <si>
    <t>End of construction installation</t>
  </si>
  <si>
    <t>Start of construction installation</t>
  </si>
  <si>
    <t>-</t>
  </si>
  <si>
    <t>B51</t>
  </si>
  <si>
    <t>B52</t>
  </si>
  <si>
    <t>B61</t>
  </si>
  <si>
    <t>??</t>
  </si>
  <si>
    <t>Stairs cleaning</t>
  </si>
  <si>
    <t>Toilet areas</t>
  </si>
  <si>
    <t>Start Cleaning Service</t>
  </si>
  <si>
    <t>End Cleaning Service</t>
  </si>
  <si>
    <t>B13 Hall area (without offices)</t>
  </si>
  <si>
    <t>Total</t>
  </si>
  <si>
    <t>Floor cleaning WS01</t>
  </si>
  <si>
    <t>WS01 : Vertical Cleaning team</t>
  </si>
  <si>
    <t>B11 PIT: Cleaning CR Base in B2 and B1 levels</t>
  </si>
  <si>
    <t>Cleaning of vertical pumps</t>
  </si>
  <si>
    <t>Waste evacuation (Tokamak Complex)</t>
  </si>
  <si>
    <t>Common Smoking areas / trash cans</t>
  </si>
  <si>
    <t>B17 Main Hall</t>
  </si>
  <si>
    <t>B13 offices</t>
  </si>
  <si>
    <t>Expected start Contract date</t>
  </si>
  <si>
    <t>Expected End contract date (with options)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</si>
</sst>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"/>
    <numFmt numFmtId="165" formatCode="dd/mm/yy;@"/>
    <numFmt numFmtId="166" formatCode="[$-809]dd\ mmmm\ yy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horizontal="center" vertical="center" wrapText="1"/>
    </xf>
    <xf numFmtId="164" fontId="0" fillId="3" borderId="0" xfId="0" applyNumberForma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1" fontId="1" fillId="0" borderId="0" xfId="0" applyNumberFormat="1" applyFont="1" applyFill="1" applyAlignment="1">
      <alignment horizontal="center" vertical="center" wrapText="1"/>
    </xf>
    <xf numFmtId="165" fontId="0" fillId="2" borderId="0" xfId="0" applyNumberFormat="1" applyFill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5" fontId="0" fillId="3" borderId="0" xfId="0" applyNumberFormat="1" applyFill="1" applyAlignment="1">
      <alignment horizontal="center"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164" fontId="0" fillId="5" borderId="0" xfId="0" applyNumberFormat="1" applyFill="1" applyAlignment="1">
      <alignment horizontal="center" vertical="center" wrapText="1"/>
    </xf>
    <xf numFmtId="165" fontId="0" fillId="5" borderId="0" xfId="0" applyNumberFormat="1" applyFill="1" applyAlignment="1">
      <alignment horizontal="center" vertical="center" wrapText="1"/>
    </xf>
    <xf numFmtId="164" fontId="0" fillId="4" borderId="0" xfId="0" applyNumberFormat="1" applyFill="1" applyAlignment="1">
      <alignment horizontal="center" vertical="center" wrapText="1"/>
    </xf>
    <xf numFmtId="165" fontId="0" fillId="4" borderId="0" xfId="0" applyNumberFormat="1" applyFill="1" applyAlignment="1">
      <alignment horizontal="center" vertical="center" wrapText="1"/>
    </xf>
    <xf numFmtId="166" fontId="0" fillId="2" borderId="0" xfId="0" applyNumberFormat="1" applyFill="1" applyAlignment="1">
      <alignment horizontal="center" vertical="center" wrapText="1"/>
    </xf>
    <xf numFmtId="14" fontId="0" fillId="5" borderId="0" xfId="0" applyNumberFormat="1" applyFill="1" applyAlignment="1">
      <alignment horizontal="center" vertical="center" wrapText="1"/>
    </xf>
    <xf numFmtId="165" fontId="0" fillId="6" borderId="0" xfId="0" applyNumberFormat="1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165" fontId="0" fillId="7" borderId="0" xfId="0" applyNumberFormat="1" applyFill="1" applyAlignment="1">
      <alignment horizontal="center" vertical="center" wrapText="1"/>
    </xf>
    <xf numFmtId="43" fontId="1" fillId="0" borderId="0" xfId="1" applyFont="1" applyAlignment="1">
      <alignment horizontal="center" vertical="center" wrapText="1"/>
    </xf>
    <xf numFmtId="1" fontId="1" fillId="8" borderId="0" xfId="0" applyNumberFormat="1" applyFont="1" applyFill="1" applyAlignment="1">
      <alignment horizontal="center" vertical="center" wrapText="1"/>
    </xf>
    <xf numFmtId="0" fontId="1" fillId="8" borderId="0" xfId="0" applyFont="1" applyFill="1" applyAlignment="1">
      <alignment horizontal="center" vertical="center" wrapText="1"/>
    </xf>
    <xf numFmtId="14" fontId="0" fillId="0" borderId="0" xfId="0" applyNumberForma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BY164"/>
  <sheetViews>
    <sheetView tabSelected="1" workbookViewId="0">
      <pane xSplit="1" ySplit="5" topLeftCell="B6" activePane="bottomRight" state="frozenSplit"/>
      <selection pane="topRight" activeCell="K1" sqref="K1"/>
      <selection pane="bottomLeft" activeCell="A18" sqref="A18"/>
      <selection pane="bottomRight" activeCell="D142" sqref="D142"/>
    </sheetView>
  </sheetViews>
  <sheetFormatPr defaultRowHeight="15" x14ac:dyDescent="0.25"/>
  <cols>
    <col min="1" max="1" width="37" style="1" customWidth="1"/>
    <col min="2" max="2" width="15.5703125" style="5" customWidth="1"/>
    <col min="3" max="3" width="13.7109375" style="5" customWidth="1"/>
    <col min="4" max="4" width="13.42578125" style="5" customWidth="1"/>
    <col min="5" max="5" width="13.42578125" style="18" hidden="1" customWidth="1"/>
    <col min="6" max="6" width="16" style="18" hidden="1" customWidth="1"/>
    <col min="7" max="7" width="13.42578125" style="5" hidden="1" customWidth="1"/>
    <col min="8" max="9" width="16" style="18" customWidth="1"/>
    <col min="10" max="10" width="19.42578125" style="5" customWidth="1"/>
    <col min="11" max="11" width="13.42578125" style="9" customWidth="1"/>
    <col min="12" max="16384" width="9.140625" style="1"/>
  </cols>
  <sheetData>
    <row r="1" spans="1:77" x14ac:dyDescent="0.25">
      <c r="J1" s="33" t="s">
        <v>163</v>
      </c>
      <c r="K1" s="32">
        <f>SUM(K5:K156)</f>
        <v>68651148.022666678</v>
      </c>
    </row>
    <row r="2" spans="1:77" x14ac:dyDescent="0.25">
      <c r="J2" s="18"/>
      <c r="K2" s="18"/>
      <c r="L2" s="18"/>
      <c r="M2" s="18"/>
    </row>
    <row r="3" spans="1:77" x14ac:dyDescent="0.25">
      <c r="A3" s="17" t="s">
        <v>172</v>
      </c>
      <c r="B3" s="27">
        <v>44440</v>
      </c>
      <c r="J3" s="18"/>
      <c r="K3" s="18"/>
      <c r="L3" s="18"/>
      <c r="M3" s="18"/>
    </row>
    <row r="4" spans="1:77" ht="30" x14ac:dyDescent="0.25">
      <c r="A4" s="17" t="s">
        <v>173</v>
      </c>
      <c r="B4" s="27">
        <v>46266</v>
      </c>
      <c r="H4" s="23" t="s">
        <v>160</v>
      </c>
      <c r="I4" s="23" t="s">
        <v>161</v>
      </c>
      <c r="J4" s="1"/>
      <c r="K4" s="1"/>
    </row>
    <row r="5" spans="1:77" ht="45" x14ac:dyDescent="0.25">
      <c r="A5" s="2" t="s">
        <v>14</v>
      </c>
      <c r="B5" s="4" t="s">
        <v>150</v>
      </c>
      <c r="C5" s="4" t="s">
        <v>12</v>
      </c>
      <c r="D5" s="4" t="s">
        <v>15</v>
      </c>
      <c r="E5" s="17" t="s">
        <v>123</v>
      </c>
      <c r="F5" s="17" t="s">
        <v>149</v>
      </c>
      <c r="G5" s="4" t="s">
        <v>125</v>
      </c>
      <c r="H5" s="17" t="s">
        <v>152</v>
      </c>
      <c r="I5" s="17" t="s">
        <v>151</v>
      </c>
      <c r="J5" s="26" t="s">
        <v>144</v>
      </c>
      <c r="K5" s="6" t="s">
        <v>16</v>
      </c>
    </row>
    <row r="6" spans="1:77" hidden="1" x14ac:dyDescent="0.25">
      <c r="A6" s="1" t="s">
        <v>11</v>
      </c>
      <c r="B6" s="29" t="str">
        <f>IF(I6&lt;$B$3,"SIM","SPC")</f>
        <v>SIM</v>
      </c>
      <c r="C6" s="21">
        <v>5165</v>
      </c>
      <c r="D6" s="24">
        <v>1</v>
      </c>
      <c r="F6" s="23">
        <v>46022</v>
      </c>
      <c r="G6" s="7"/>
      <c r="H6" s="30">
        <v>43070</v>
      </c>
      <c r="I6" s="28">
        <v>44348</v>
      </c>
      <c r="J6" s="7"/>
      <c r="K6" s="8">
        <f t="shared" ref="K6:K13" si="0">C6*D6*J6</f>
        <v>0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</row>
    <row r="7" spans="1:77" s="10" customFormat="1" hidden="1" x14ac:dyDescent="0.25">
      <c r="A7" s="10" t="s">
        <v>48</v>
      </c>
      <c r="B7" s="29" t="s">
        <v>17</v>
      </c>
      <c r="C7" s="11"/>
      <c r="D7" s="12"/>
      <c r="E7" s="19"/>
      <c r="F7" s="19"/>
      <c r="G7" s="12"/>
      <c r="H7" s="30"/>
      <c r="I7" s="28"/>
      <c r="J7" s="12"/>
      <c r="K7" s="8">
        <f t="shared" si="0"/>
        <v>0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</row>
    <row r="8" spans="1:77" s="10" customFormat="1" hidden="1" x14ac:dyDescent="0.25">
      <c r="A8" s="10" t="s">
        <v>49</v>
      </c>
      <c r="B8" s="29" t="s">
        <v>17</v>
      </c>
      <c r="C8" s="11"/>
      <c r="D8" s="12"/>
      <c r="E8" s="19"/>
      <c r="F8" s="19"/>
      <c r="G8" s="12"/>
      <c r="H8" s="30"/>
      <c r="I8" s="28"/>
      <c r="J8" s="12"/>
      <c r="K8" s="8">
        <f t="shared" si="0"/>
        <v>0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</row>
    <row r="9" spans="1:77" s="10" customFormat="1" hidden="1" x14ac:dyDescent="0.25">
      <c r="A9" s="10" t="s">
        <v>50</v>
      </c>
      <c r="B9" s="29" t="s">
        <v>17</v>
      </c>
      <c r="C9" s="11"/>
      <c r="D9" s="12"/>
      <c r="E9" s="19"/>
      <c r="F9" s="19"/>
      <c r="G9" s="12"/>
      <c r="H9" s="30"/>
      <c r="I9" s="28"/>
      <c r="J9" s="12"/>
      <c r="K9" s="8">
        <f t="shared" si="0"/>
        <v>0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</row>
    <row r="10" spans="1:77" s="10" customFormat="1" hidden="1" x14ac:dyDescent="0.25">
      <c r="A10" s="10" t="s">
        <v>51</v>
      </c>
      <c r="B10" s="29" t="s">
        <v>17</v>
      </c>
      <c r="C10" s="11"/>
      <c r="D10" s="12"/>
      <c r="E10" s="19"/>
      <c r="F10" s="19"/>
      <c r="G10" s="12"/>
      <c r="H10" s="30"/>
      <c r="I10" s="28"/>
      <c r="J10" s="12"/>
      <c r="K10" s="8">
        <f t="shared" si="0"/>
        <v>0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</row>
    <row r="11" spans="1:77" s="10" customFormat="1" hidden="1" x14ac:dyDescent="0.25">
      <c r="A11" s="10" t="s">
        <v>52</v>
      </c>
      <c r="B11" s="29" t="s">
        <v>17</v>
      </c>
      <c r="C11" s="11"/>
      <c r="D11" s="12"/>
      <c r="E11" s="19"/>
      <c r="F11" s="19"/>
      <c r="G11" s="12"/>
      <c r="H11" s="30"/>
      <c r="I11" s="28"/>
      <c r="J11" s="12"/>
      <c r="K11" s="8">
        <f t="shared" si="0"/>
        <v>0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</row>
    <row r="12" spans="1:77" s="10" customFormat="1" hidden="1" x14ac:dyDescent="0.25">
      <c r="A12" s="10" t="s">
        <v>53</v>
      </c>
      <c r="B12" s="29" t="s">
        <v>17</v>
      </c>
      <c r="C12" s="11"/>
      <c r="D12" s="12"/>
      <c r="E12" s="19"/>
      <c r="F12" s="19"/>
      <c r="G12" s="12"/>
      <c r="H12" s="30"/>
      <c r="I12" s="28"/>
      <c r="J12" s="12"/>
      <c r="K12" s="8">
        <f t="shared" si="0"/>
        <v>0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</row>
    <row r="13" spans="1:77" s="10" customFormat="1" hidden="1" x14ac:dyDescent="0.25">
      <c r="A13" s="10" t="s">
        <v>54</v>
      </c>
      <c r="B13" s="29" t="s">
        <v>17</v>
      </c>
      <c r="C13" s="11"/>
      <c r="D13" s="12"/>
      <c r="E13" s="19"/>
      <c r="F13" s="19"/>
      <c r="G13" s="12"/>
      <c r="H13" s="30"/>
      <c r="I13" s="28"/>
      <c r="J13" s="12"/>
      <c r="K13" s="8">
        <f t="shared" si="0"/>
        <v>0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</row>
    <row r="14" spans="1:77" x14ac:dyDescent="0.25">
      <c r="A14" s="1" t="s">
        <v>24</v>
      </c>
      <c r="B14" s="14" t="str">
        <f t="shared" ref="B14:B23" si="1">IF(I14&lt;$B$3,"SIM","SPC")</f>
        <v>SPC</v>
      </c>
      <c r="C14" s="14">
        <v>3580</v>
      </c>
      <c r="D14" s="15">
        <f>2*52/12</f>
        <v>8.6666666666666661</v>
      </c>
      <c r="E14" s="25">
        <v>43895</v>
      </c>
      <c r="F14" s="25">
        <v>45225</v>
      </c>
      <c r="G14" s="7">
        <f>(I14-H14)/30</f>
        <v>59.833333333333336</v>
      </c>
      <c r="H14" s="20">
        <v>44136</v>
      </c>
      <c r="I14" s="20">
        <v>45931</v>
      </c>
      <c r="J14" s="15">
        <f>(I14-$B$3)/30</f>
        <v>49.7</v>
      </c>
      <c r="K14" s="8">
        <f t="shared" ref="K14:K23" si="2">C14*D14*J14*0.5</f>
        <v>771012.66666666663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</row>
    <row r="15" spans="1:77" x14ac:dyDescent="0.25">
      <c r="A15" s="1" t="s">
        <v>3</v>
      </c>
      <c r="B15" s="14" t="str">
        <f t="shared" si="1"/>
        <v>SPC</v>
      </c>
      <c r="C15" s="14">
        <v>3815</v>
      </c>
      <c r="D15" s="15">
        <f>2*52/12</f>
        <v>8.6666666666666661</v>
      </c>
      <c r="E15" s="25">
        <v>43980</v>
      </c>
      <c r="F15" s="25">
        <v>45225</v>
      </c>
      <c r="G15" s="7">
        <f t="shared" ref="G15:G23" si="3">(F15-E15)/30</f>
        <v>41.5</v>
      </c>
      <c r="H15" s="20">
        <v>43252</v>
      </c>
      <c r="I15" s="20">
        <v>45992</v>
      </c>
      <c r="J15" s="15">
        <f t="shared" ref="J15:J23" si="4">(I15-$B$3)/30</f>
        <v>51.733333333333334</v>
      </c>
      <c r="K15" s="8">
        <f t="shared" si="2"/>
        <v>855238.22222222213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</row>
    <row r="16" spans="1:77" x14ac:dyDescent="0.25">
      <c r="A16" s="1" t="s">
        <v>4</v>
      </c>
      <c r="B16" s="14" t="str">
        <f t="shared" si="1"/>
        <v>SPC</v>
      </c>
      <c r="C16" s="14">
        <v>1108</v>
      </c>
      <c r="D16" s="15">
        <f>2*52/12</f>
        <v>8.6666666666666661</v>
      </c>
      <c r="E16" s="25">
        <v>43980</v>
      </c>
      <c r="F16" s="25">
        <v>45225</v>
      </c>
      <c r="G16" s="7">
        <f t="shared" si="3"/>
        <v>41.5</v>
      </c>
      <c r="H16" s="20">
        <v>43952</v>
      </c>
      <c r="I16" s="20">
        <v>45505</v>
      </c>
      <c r="J16" s="15">
        <f t="shared" si="4"/>
        <v>35.5</v>
      </c>
      <c r="K16" s="8">
        <f t="shared" si="2"/>
        <v>170447.33333333331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</row>
    <row r="17" spans="1:77" x14ac:dyDescent="0.25">
      <c r="A17" s="1" t="s">
        <v>21</v>
      </c>
      <c r="B17" s="14" t="str">
        <f t="shared" si="1"/>
        <v>SPC</v>
      </c>
      <c r="C17" s="14">
        <v>4000</v>
      </c>
      <c r="D17" s="15">
        <f>2*52/12</f>
        <v>8.6666666666666661</v>
      </c>
      <c r="E17" s="25">
        <v>44113</v>
      </c>
      <c r="F17" s="25">
        <v>45225</v>
      </c>
      <c r="G17" s="7">
        <f t="shared" si="3"/>
        <v>37.06666666666667</v>
      </c>
      <c r="H17" s="20">
        <v>44197</v>
      </c>
      <c r="I17" s="20">
        <v>46266</v>
      </c>
      <c r="J17" s="15">
        <f t="shared" si="4"/>
        <v>60.866666666666667</v>
      </c>
      <c r="K17" s="8">
        <f t="shared" si="2"/>
        <v>1055022.2222222222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</row>
    <row r="18" spans="1:77" x14ac:dyDescent="0.25">
      <c r="A18" s="1" t="s">
        <v>22</v>
      </c>
      <c r="B18" s="14" t="str">
        <f t="shared" si="1"/>
        <v>SPC</v>
      </c>
      <c r="C18" s="14">
        <v>2850</v>
      </c>
      <c r="D18" s="15">
        <f>2*52/12</f>
        <v>8.6666666666666661</v>
      </c>
      <c r="E18" s="25">
        <v>44174</v>
      </c>
      <c r="F18" s="25">
        <v>45225</v>
      </c>
      <c r="G18" s="7">
        <f t="shared" si="3"/>
        <v>35.033333333333331</v>
      </c>
      <c r="H18" s="20">
        <v>44287</v>
      </c>
      <c r="I18" s="20">
        <v>46082</v>
      </c>
      <c r="J18" s="15">
        <f t="shared" si="4"/>
        <v>54.733333333333334</v>
      </c>
      <c r="K18" s="8">
        <f t="shared" si="2"/>
        <v>675956.66666666663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</row>
    <row r="19" spans="1:77" x14ac:dyDescent="0.25">
      <c r="A19" s="1" t="s">
        <v>23</v>
      </c>
      <c r="B19" s="14" t="str">
        <f t="shared" si="1"/>
        <v>SPC</v>
      </c>
      <c r="C19" s="14">
        <v>4698</v>
      </c>
      <c r="D19" s="15">
        <f>2*52/12</f>
        <v>8.6666666666666661</v>
      </c>
      <c r="E19" s="25">
        <v>44286</v>
      </c>
      <c r="F19" s="25">
        <v>45225</v>
      </c>
      <c r="G19" s="7">
        <f t="shared" si="3"/>
        <v>31.3</v>
      </c>
      <c r="H19" s="20">
        <v>44287</v>
      </c>
      <c r="I19" s="20">
        <v>46023</v>
      </c>
      <c r="J19" s="15">
        <f>(I19-$B$3)/30</f>
        <v>52.766666666666666</v>
      </c>
      <c r="K19" s="8">
        <f t="shared" si="2"/>
        <v>1074223.8</v>
      </c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</row>
    <row r="20" spans="1:77" x14ac:dyDescent="0.25">
      <c r="A20" s="1" t="s">
        <v>13</v>
      </c>
      <c r="B20" s="14" t="str">
        <f t="shared" si="1"/>
        <v>SPC</v>
      </c>
      <c r="C20" s="14">
        <v>1400</v>
      </c>
      <c r="D20" s="15">
        <f>2*52/12</f>
        <v>8.6666666666666661</v>
      </c>
      <c r="E20" s="25">
        <v>44225</v>
      </c>
      <c r="F20" s="25">
        <v>45225</v>
      </c>
      <c r="G20" s="7">
        <f t="shared" si="3"/>
        <v>33.333333333333336</v>
      </c>
      <c r="H20" s="20">
        <v>44287</v>
      </c>
      <c r="I20" s="20">
        <v>45962</v>
      </c>
      <c r="J20" s="15">
        <f t="shared" si="4"/>
        <v>50.733333333333334</v>
      </c>
      <c r="K20" s="8">
        <f t="shared" si="2"/>
        <v>307782.22222222219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</row>
    <row r="21" spans="1:77" x14ac:dyDescent="0.25">
      <c r="A21" s="1" t="s">
        <v>25</v>
      </c>
      <c r="B21" s="14" t="str">
        <f t="shared" si="1"/>
        <v>SPC</v>
      </c>
      <c r="C21" s="14">
        <v>1000</v>
      </c>
      <c r="D21" s="15">
        <f>2*52/12</f>
        <v>8.6666666666666661</v>
      </c>
      <c r="E21" s="25">
        <v>44225</v>
      </c>
      <c r="F21" s="25">
        <v>45225</v>
      </c>
      <c r="G21" s="7">
        <f t="shared" si="3"/>
        <v>33.333333333333336</v>
      </c>
      <c r="H21" s="20">
        <v>44348</v>
      </c>
      <c r="I21" s="20">
        <v>45444</v>
      </c>
      <c r="J21" s="15">
        <f t="shared" si="4"/>
        <v>33.466666666666669</v>
      </c>
      <c r="K21" s="8">
        <f t="shared" si="2"/>
        <v>145022.22222222222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</row>
    <row r="22" spans="1:77" x14ac:dyDescent="0.25">
      <c r="A22" s="1" t="s">
        <v>7</v>
      </c>
      <c r="B22" s="14" t="str">
        <f t="shared" si="1"/>
        <v>SPC</v>
      </c>
      <c r="C22" s="14">
        <v>2300</v>
      </c>
      <c r="D22" s="15">
        <f t="shared" ref="D15:D142" si="5">5*52/12</f>
        <v>21.666666666666668</v>
      </c>
      <c r="E22" s="25">
        <v>43918</v>
      </c>
      <c r="F22" s="25">
        <v>45225</v>
      </c>
      <c r="G22" s="7">
        <f t="shared" si="3"/>
        <v>43.56666666666667</v>
      </c>
      <c r="H22" s="20">
        <v>43374</v>
      </c>
      <c r="I22" s="20">
        <v>46054</v>
      </c>
      <c r="J22" s="15">
        <f t="shared" si="4"/>
        <v>53.8</v>
      </c>
      <c r="K22" s="8">
        <f t="shared" si="2"/>
        <v>1340516.6666666667</v>
      </c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</row>
    <row r="23" spans="1:77" x14ac:dyDescent="0.25">
      <c r="A23" s="1" t="s">
        <v>29</v>
      </c>
      <c r="B23" s="14" t="str">
        <f t="shared" si="1"/>
        <v>SPC</v>
      </c>
      <c r="C23" s="14">
        <v>1000</v>
      </c>
      <c r="D23" s="15">
        <f>2*52/12</f>
        <v>8.6666666666666661</v>
      </c>
      <c r="E23" s="25">
        <v>44106</v>
      </c>
      <c r="F23" s="25">
        <v>45225</v>
      </c>
      <c r="G23" s="7">
        <f t="shared" si="3"/>
        <v>37.299999999999997</v>
      </c>
      <c r="H23" s="20">
        <v>44348</v>
      </c>
      <c r="I23" s="20">
        <v>45323</v>
      </c>
      <c r="J23" s="15">
        <f t="shared" si="4"/>
        <v>29.433333333333334</v>
      </c>
      <c r="K23" s="8">
        <f t="shared" si="2"/>
        <v>127544.44444444444</v>
      </c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</row>
    <row r="24" spans="1:77" s="3" customFormat="1" hidden="1" x14ac:dyDescent="0.25">
      <c r="A24" s="3" t="s">
        <v>143</v>
      </c>
      <c r="B24" s="29" t="s">
        <v>157</v>
      </c>
      <c r="C24" s="14"/>
      <c r="D24" s="15">
        <f>2*52/12</f>
        <v>8.6666666666666661</v>
      </c>
      <c r="E24" s="20"/>
      <c r="F24" s="20"/>
      <c r="G24" s="15"/>
      <c r="H24" s="28"/>
      <c r="I24" s="28"/>
      <c r="J24" s="15"/>
      <c r="K24" s="16"/>
    </row>
    <row r="25" spans="1:77" s="10" customFormat="1" x14ac:dyDescent="0.25">
      <c r="A25" s="1" t="s">
        <v>162</v>
      </c>
      <c r="B25" s="14" t="str">
        <f t="shared" ref="B25:B37" si="6">IF(I25&lt;$B$3,"SIM","SPC")</f>
        <v>SPC</v>
      </c>
      <c r="C25" s="14">
        <v>5156</v>
      </c>
      <c r="D25" s="15">
        <f t="shared" ref="D25" si="7">5*52/12</f>
        <v>21.666666666666668</v>
      </c>
      <c r="E25" s="25">
        <v>42993</v>
      </c>
      <c r="F25" s="23">
        <v>45225</v>
      </c>
      <c r="G25" s="7">
        <f>(F25-E25)/30</f>
        <v>74.400000000000006</v>
      </c>
      <c r="H25" s="20" t="s">
        <v>153</v>
      </c>
      <c r="I25" s="20">
        <v>45931</v>
      </c>
      <c r="J25" s="15">
        <f>(I25-$B$3)/30</f>
        <v>49.7</v>
      </c>
      <c r="K25" s="8">
        <f t="shared" ref="K25:K35" si="8">C25*D25*J25*0.5</f>
        <v>2776076.333333334</v>
      </c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</row>
    <row r="26" spans="1:77" s="10" customFormat="1" hidden="1" x14ac:dyDescent="0.25">
      <c r="A26" s="1" t="s">
        <v>171</v>
      </c>
      <c r="B26" s="29" t="s">
        <v>17</v>
      </c>
      <c r="C26" s="13"/>
      <c r="D26" s="24"/>
      <c r="E26" s="25"/>
      <c r="F26" s="23"/>
      <c r="G26" s="7"/>
      <c r="H26" s="30"/>
      <c r="I26" s="28"/>
      <c r="J26" s="7"/>
      <c r="K26" s="8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</row>
    <row r="27" spans="1:77" x14ac:dyDescent="0.25">
      <c r="A27" s="1" t="s">
        <v>32</v>
      </c>
      <c r="B27" s="14" t="str">
        <f t="shared" si="6"/>
        <v>SPC</v>
      </c>
      <c r="C27" s="14">
        <v>4327</v>
      </c>
      <c r="D27" s="15">
        <f>2*52/12</f>
        <v>8.6666666666666661</v>
      </c>
      <c r="E27" s="25">
        <v>44392</v>
      </c>
      <c r="F27" s="25">
        <v>46063</v>
      </c>
      <c r="G27" s="7">
        <f>(F27-E27)/30</f>
        <v>55.7</v>
      </c>
      <c r="H27" s="20">
        <v>44378</v>
      </c>
      <c r="I27" s="20">
        <v>45352</v>
      </c>
      <c r="J27" s="15">
        <f>(I27-$B$3)/30</f>
        <v>30.4</v>
      </c>
      <c r="K27" s="8">
        <f t="shared" si="8"/>
        <v>570010.1333333333</v>
      </c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</row>
    <row r="28" spans="1:77" x14ac:dyDescent="0.25">
      <c r="A28" s="1" t="s">
        <v>31</v>
      </c>
      <c r="B28" s="14" t="str">
        <f t="shared" si="6"/>
        <v>SPC</v>
      </c>
      <c r="C28" s="14">
        <v>4583</v>
      </c>
      <c r="D28" s="15">
        <f>2*52/12</f>
        <v>8.6666666666666661</v>
      </c>
      <c r="E28" s="25">
        <v>44392</v>
      </c>
      <c r="F28" s="25">
        <v>46063</v>
      </c>
      <c r="G28" s="7">
        <f>(F28-E28)/30</f>
        <v>55.7</v>
      </c>
      <c r="H28" s="20">
        <v>44228</v>
      </c>
      <c r="I28" s="20">
        <v>45323</v>
      </c>
      <c r="J28" s="15">
        <f>(I28-$B$3)/30</f>
        <v>29.433333333333334</v>
      </c>
      <c r="K28" s="8">
        <f t="shared" si="8"/>
        <v>584536.18888888881</v>
      </c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</row>
    <row r="29" spans="1:77" x14ac:dyDescent="0.25">
      <c r="A29" s="1" t="s">
        <v>33</v>
      </c>
      <c r="B29" s="14" t="str">
        <f t="shared" si="6"/>
        <v>SPC</v>
      </c>
      <c r="C29" s="14">
        <v>4698</v>
      </c>
      <c r="D29" s="15">
        <f>2*52/12</f>
        <v>8.6666666666666661</v>
      </c>
      <c r="E29" s="25">
        <v>44392</v>
      </c>
      <c r="F29" s="25">
        <v>46063</v>
      </c>
      <c r="G29" s="7">
        <f>(F29-E29)/30</f>
        <v>55.7</v>
      </c>
      <c r="H29" s="20">
        <v>44378</v>
      </c>
      <c r="I29" s="20">
        <v>45536</v>
      </c>
      <c r="J29" s="15">
        <f>(I29-$B$3)/30</f>
        <v>36.533333333333331</v>
      </c>
      <c r="K29" s="8">
        <f t="shared" si="8"/>
        <v>743745.6</v>
      </c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</row>
    <row r="30" spans="1:77" x14ac:dyDescent="0.25">
      <c r="A30" s="1" t="s">
        <v>34</v>
      </c>
      <c r="B30" s="14" t="str">
        <f t="shared" si="6"/>
        <v>SPC</v>
      </c>
      <c r="C30" s="14">
        <v>4698</v>
      </c>
      <c r="D30" s="15">
        <f t="shared" ref="D30:D32" si="9">2*52/12</f>
        <v>8.6666666666666661</v>
      </c>
      <c r="E30" s="25">
        <v>44854</v>
      </c>
      <c r="F30" s="25">
        <v>46063</v>
      </c>
      <c r="H30" s="20">
        <v>44713</v>
      </c>
      <c r="I30" s="20">
        <v>45323</v>
      </c>
      <c r="J30" s="15">
        <f t="shared" ref="J30:J35" si="10">(I30-H30)/30</f>
        <v>20.333333333333332</v>
      </c>
      <c r="K30" s="8">
        <f t="shared" si="8"/>
        <v>413946</v>
      </c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</row>
    <row r="31" spans="1:77" x14ac:dyDescent="0.25">
      <c r="A31" s="1" t="s">
        <v>35</v>
      </c>
      <c r="B31" s="14" t="str">
        <f t="shared" si="6"/>
        <v>SPC</v>
      </c>
      <c r="C31" s="14">
        <v>4698</v>
      </c>
      <c r="D31" s="15">
        <f t="shared" si="9"/>
        <v>8.6666666666666661</v>
      </c>
      <c r="E31" s="25">
        <v>44958</v>
      </c>
      <c r="F31" s="25">
        <v>46063</v>
      </c>
      <c r="G31" s="7">
        <f>(I31-H31)/30</f>
        <v>12.166666666666666</v>
      </c>
      <c r="H31" s="20">
        <v>44958</v>
      </c>
      <c r="I31" s="20">
        <v>45323</v>
      </c>
      <c r="J31" s="15">
        <f t="shared" si="10"/>
        <v>12.166666666666666</v>
      </c>
      <c r="K31" s="8">
        <f t="shared" si="8"/>
        <v>247689</v>
      </c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</row>
    <row r="32" spans="1:77" x14ac:dyDescent="0.25">
      <c r="A32" s="1" t="s">
        <v>36</v>
      </c>
      <c r="B32" s="14" t="str">
        <f t="shared" si="6"/>
        <v>SPC</v>
      </c>
      <c r="C32" s="14">
        <v>1400</v>
      </c>
      <c r="D32" s="15">
        <f t="shared" si="9"/>
        <v>8.6666666666666661</v>
      </c>
      <c r="E32" s="25">
        <v>45128</v>
      </c>
      <c r="F32" s="25">
        <v>46063</v>
      </c>
      <c r="G32" s="7">
        <f>(I32-H32)/30</f>
        <v>10.166666666666666</v>
      </c>
      <c r="H32" s="20">
        <v>45078</v>
      </c>
      <c r="I32" s="20">
        <v>45383</v>
      </c>
      <c r="J32" s="15">
        <f t="shared" si="10"/>
        <v>10.166666666666666</v>
      </c>
      <c r="K32" s="8">
        <f t="shared" si="8"/>
        <v>61677.777777777766</v>
      </c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</row>
    <row r="33" spans="1:77" x14ac:dyDescent="0.25">
      <c r="A33" s="1" t="s">
        <v>37</v>
      </c>
      <c r="B33" s="14" t="str">
        <f t="shared" si="6"/>
        <v>SPC</v>
      </c>
      <c r="C33" s="14">
        <v>1017</v>
      </c>
      <c r="D33" s="15">
        <v>1</v>
      </c>
      <c r="E33" s="25">
        <v>45232</v>
      </c>
      <c r="F33" s="25">
        <v>46063</v>
      </c>
      <c r="G33" s="7">
        <f>(I33-H33)/30</f>
        <v>15.266666666666667</v>
      </c>
      <c r="H33" s="20">
        <v>45108</v>
      </c>
      <c r="I33" s="20">
        <v>45566</v>
      </c>
      <c r="J33" s="15">
        <f t="shared" si="10"/>
        <v>15.266666666666667</v>
      </c>
      <c r="K33" s="8">
        <f t="shared" si="8"/>
        <v>7763.1</v>
      </c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</row>
    <row r="34" spans="1:77" x14ac:dyDescent="0.25">
      <c r="A34" s="1" t="s">
        <v>124</v>
      </c>
      <c r="B34" s="14" t="str">
        <f t="shared" si="6"/>
        <v>SPC</v>
      </c>
      <c r="C34" s="14">
        <v>1000</v>
      </c>
      <c r="D34" s="15">
        <v>1</v>
      </c>
      <c r="E34" s="25">
        <v>45208</v>
      </c>
      <c r="F34" s="25">
        <v>46063</v>
      </c>
      <c r="G34" s="7">
        <f>(I34-H34)/30</f>
        <v>18.266666666666666</v>
      </c>
      <c r="H34" s="20">
        <v>45200</v>
      </c>
      <c r="I34" s="20">
        <v>45748</v>
      </c>
      <c r="J34" s="15">
        <f t="shared" si="10"/>
        <v>18.266666666666666</v>
      </c>
      <c r="K34" s="8">
        <f t="shared" si="8"/>
        <v>9133.3333333333321</v>
      </c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</row>
    <row r="35" spans="1:77" s="3" customFormat="1" x14ac:dyDescent="0.25">
      <c r="A35" s="3" t="s">
        <v>30</v>
      </c>
      <c r="B35" s="14" t="str">
        <f t="shared" si="6"/>
        <v>SPC</v>
      </c>
      <c r="C35" s="14">
        <v>7261</v>
      </c>
      <c r="D35" s="15">
        <v>1</v>
      </c>
      <c r="E35" s="25">
        <v>44589</v>
      </c>
      <c r="F35" s="25">
        <v>44918</v>
      </c>
      <c r="G35" s="7">
        <f>(I35-H35)/30</f>
        <v>76.066666666666663</v>
      </c>
      <c r="H35" s="20">
        <v>43922</v>
      </c>
      <c r="I35" s="20">
        <v>46204</v>
      </c>
      <c r="J35" s="15">
        <f t="shared" si="10"/>
        <v>76.066666666666663</v>
      </c>
      <c r="K35" s="8">
        <f t="shared" si="8"/>
        <v>276160.03333333333</v>
      </c>
    </row>
    <row r="36" spans="1:77" s="3" customFormat="1" hidden="1" x14ac:dyDescent="0.25">
      <c r="A36" s="3" t="s">
        <v>101</v>
      </c>
      <c r="B36" s="29" t="str">
        <f t="shared" si="6"/>
        <v>SIM</v>
      </c>
      <c r="C36" s="14"/>
      <c r="D36" s="15"/>
      <c r="E36" s="20"/>
      <c r="F36" s="20"/>
      <c r="G36" s="7">
        <f t="shared" ref="G36:G48" si="11">(F36-E36)/30</f>
        <v>0</v>
      </c>
      <c r="H36" s="30"/>
      <c r="I36" s="28"/>
      <c r="J36" s="7"/>
      <c r="K36" s="8">
        <f t="shared" ref="K36:K46" si="12">C36*D36*J36</f>
        <v>0</v>
      </c>
    </row>
    <row r="37" spans="1:77" s="10" customFormat="1" hidden="1" x14ac:dyDescent="0.25">
      <c r="A37" s="10" t="s">
        <v>85</v>
      </c>
      <c r="B37" s="29" t="str">
        <f t="shared" si="6"/>
        <v>SIM</v>
      </c>
      <c r="C37" s="11"/>
      <c r="D37" s="12"/>
      <c r="E37" s="25">
        <v>42912</v>
      </c>
      <c r="F37" s="25">
        <v>44110</v>
      </c>
      <c r="G37" s="7">
        <f t="shared" si="11"/>
        <v>39.93333333333333</v>
      </c>
      <c r="H37" s="30"/>
      <c r="I37" s="28"/>
      <c r="J37" s="7"/>
      <c r="K37" s="8">
        <f t="shared" si="12"/>
        <v>0</v>
      </c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</row>
    <row r="38" spans="1:77" s="3" customFormat="1" x14ac:dyDescent="0.25">
      <c r="A38" s="3" t="s">
        <v>170</v>
      </c>
      <c r="B38" s="14" t="s">
        <v>38</v>
      </c>
      <c r="C38" s="14">
        <v>2513</v>
      </c>
      <c r="D38" s="15">
        <f t="shared" ref="D38" si="13">5*52/12</f>
        <v>21.666666666666668</v>
      </c>
      <c r="E38" s="25">
        <v>42912</v>
      </c>
      <c r="F38" s="25">
        <v>44110</v>
      </c>
      <c r="G38" s="7">
        <f t="shared" si="11"/>
        <v>39.93333333333333</v>
      </c>
      <c r="H38" s="20"/>
      <c r="I38" s="20">
        <v>46266</v>
      </c>
      <c r="J38" s="15">
        <f>(I38-$B$3)/30</f>
        <v>60.866666666666667</v>
      </c>
      <c r="K38" s="8">
        <f t="shared" si="12"/>
        <v>3314088.5555555555</v>
      </c>
    </row>
    <row r="39" spans="1:77" s="3" customFormat="1" hidden="1" x14ac:dyDescent="0.25">
      <c r="A39" s="3" t="s">
        <v>102</v>
      </c>
      <c r="B39" s="29" t="s">
        <v>39</v>
      </c>
      <c r="C39" s="14"/>
      <c r="D39" s="15"/>
      <c r="E39" s="20"/>
      <c r="F39" s="20"/>
      <c r="G39" s="7">
        <f t="shared" si="11"/>
        <v>0</v>
      </c>
      <c r="H39" s="30"/>
      <c r="I39" s="28"/>
      <c r="J39" s="7"/>
      <c r="K39" s="8">
        <f t="shared" si="12"/>
        <v>0</v>
      </c>
    </row>
    <row r="40" spans="1:77" s="3" customFormat="1" hidden="1" x14ac:dyDescent="0.25">
      <c r="A40" s="3" t="s">
        <v>92</v>
      </c>
      <c r="B40" s="29" t="s">
        <v>39</v>
      </c>
      <c r="C40" s="14"/>
      <c r="D40" s="15"/>
      <c r="E40" s="25">
        <v>47078</v>
      </c>
      <c r="F40" s="25">
        <v>47106</v>
      </c>
      <c r="G40" s="7">
        <f t="shared" si="11"/>
        <v>0.93333333333333335</v>
      </c>
      <c r="H40" s="30"/>
      <c r="I40" s="28"/>
      <c r="J40" s="7"/>
      <c r="K40" s="8">
        <f t="shared" si="12"/>
        <v>0</v>
      </c>
    </row>
    <row r="41" spans="1:77" s="3" customFormat="1" hidden="1" x14ac:dyDescent="0.25">
      <c r="A41" s="3" t="s">
        <v>112</v>
      </c>
      <c r="B41" s="29" t="str">
        <f>IF(I41&lt;$B$3,"SIM","SPC")</f>
        <v>SIM</v>
      </c>
      <c r="C41" s="14"/>
      <c r="D41" s="15"/>
      <c r="E41" s="20"/>
      <c r="F41" s="20"/>
      <c r="G41" s="7">
        <f t="shared" si="11"/>
        <v>0</v>
      </c>
      <c r="H41" s="30"/>
      <c r="I41" s="28">
        <v>44197</v>
      </c>
      <c r="J41" s="7"/>
      <c r="K41" s="8">
        <f t="shared" si="12"/>
        <v>0</v>
      </c>
    </row>
    <row r="42" spans="1:77" s="3" customFormat="1" hidden="1" x14ac:dyDescent="0.25">
      <c r="A42" s="3" t="s">
        <v>93</v>
      </c>
      <c r="B42" s="29" t="s">
        <v>39</v>
      </c>
      <c r="C42" s="14"/>
      <c r="D42" s="15"/>
      <c r="E42" s="25">
        <v>46433</v>
      </c>
      <c r="F42" s="25">
        <v>46639</v>
      </c>
      <c r="G42" s="7">
        <f t="shared" si="11"/>
        <v>6.8666666666666663</v>
      </c>
      <c r="H42" s="30"/>
      <c r="I42" s="28"/>
      <c r="J42" s="7"/>
      <c r="K42" s="8">
        <f t="shared" si="12"/>
        <v>0</v>
      </c>
    </row>
    <row r="43" spans="1:77" s="3" customFormat="1" hidden="1" x14ac:dyDescent="0.25">
      <c r="A43" s="3" t="s">
        <v>94</v>
      </c>
      <c r="B43" s="29" t="s">
        <v>39</v>
      </c>
      <c r="C43" s="14"/>
      <c r="D43" s="15"/>
      <c r="E43" s="25">
        <v>46458</v>
      </c>
      <c r="F43" s="25">
        <v>46666</v>
      </c>
      <c r="G43" s="7">
        <f t="shared" si="11"/>
        <v>6.9333333333333336</v>
      </c>
      <c r="H43" s="30"/>
      <c r="I43" s="28"/>
      <c r="J43" s="7"/>
      <c r="K43" s="8">
        <f t="shared" si="12"/>
        <v>0</v>
      </c>
    </row>
    <row r="44" spans="1:77" s="3" customFormat="1" hidden="1" x14ac:dyDescent="0.25">
      <c r="A44" s="3" t="s">
        <v>103</v>
      </c>
      <c r="B44" s="29" t="s">
        <v>157</v>
      </c>
      <c r="C44" s="14"/>
      <c r="D44" s="15"/>
      <c r="E44" s="20"/>
      <c r="F44" s="20"/>
      <c r="G44" s="7">
        <f t="shared" si="11"/>
        <v>0</v>
      </c>
      <c r="H44" s="30"/>
      <c r="I44" s="28"/>
      <c r="J44" s="7"/>
      <c r="K44" s="8">
        <f t="shared" si="12"/>
        <v>0</v>
      </c>
    </row>
    <row r="45" spans="1:77" s="3" customFormat="1" hidden="1" x14ac:dyDescent="0.25">
      <c r="A45" s="3" t="s">
        <v>95</v>
      </c>
      <c r="B45" s="29" t="s">
        <v>145</v>
      </c>
      <c r="C45" s="14"/>
      <c r="D45" s="15"/>
      <c r="E45" s="20"/>
      <c r="F45" s="20"/>
      <c r="G45" s="7">
        <f t="shared" si="11"/>
        <v>0</v>
      </c>
      <c r="H45" s="30"/>
      <c r="I45" s="28"/>
      <c r="J45" s="7"/>
      <c r="K45" s="8">
        <f t="shared" si="12"/>
        <v>0</v>
      </c>
    </row>
    <row r="46" spans="1:77" s="3" customFormat="1" hidden="1" x14ac:dyDescent="0.25">
      <c r="A46" s="3" t="s">
        <v>109</v>
      </c>
      <c r="B46" s="29" t="s">
        <v>145</v>
      </c>
      <c r="C46" s="14"/>
      <c r="D46" s="15"/>
      <c r="E46" s="20"/>
      <c r="F46" s="20"/>
      <c r="G46" s="7">
        <f t="shared" si="11"/>
        <v>0</v>
      </c>
      <c r="H46" s="30"/>
      <c r="I46" s="28"/>
      <c r="J46" s="7"/>
      <c r="K46" s="8">
        <f t="shared" si="12"/>
        <v>0</v>
      </c>
    </row>
    <row r="47" spans="1:77" x14ac:dyDescent="0.25">
      <c r="A47" s="1" t="s">
        <v>0</v>
      </c>
      <c r="B47" s="14" t="str">
        <f>IF(I47&lt;$B$3,"SIM","SPC")</f>
        <v>SPC</v>
      </c>
      <c r="C47" s="14">
        <v>2300</v>
      </c>
      <c r="D47" s="15">
        <f>2*52/12</f>
        <v>8.6666666666666661</v>
      </c>
      <c r="E47" s="25">
        <v>43091</v>
      </c>
      <c r="F47" s="25">
        <v>43539</v>
      </c>
      <c r="G47" s="7">
        <f t="shared" si="11"/>
        <v>14.933333333333334</v>
      </c>
      <c r="H47" s="20"/>
      <c r="I47" s="20">
        <v>45992</v>
      </c>
      <c r="J47" s="15">
        <f>(I47-$B$3)/30</f>
        <v>51.733333333333334</v>
      </c>
      <c r="K47" s="8">
        <f>C47*D47*J47*0.5</f>
        <v>515608.88888888888</v>
      </c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</row>
    <row r="48" spans="1:77" x14ac:dyDescent="0.25">
      <c r="A48" s="1" t="s">
        <v>1</v>
      </c>
      <c r="B48" s="14" t="str">
        <f>IF(I48&lt;$B$3,"SIM","SPC")</f>
        <v>SPC</v>
      </c>
      <c r="C48" s="14">
        <v>1970</v>
      </c>
      <c r="D48" s="15">
        <f>2*52/12</f>
        <v>8.6666666666666661</v>
      </c>
      <c r="E48" s="25">
        <v>43091</v>
      </c>
      <c r="F48" s="25">
        <v>43539</v>
      </c>
      <c r="G48" s="7">
        <f t="shared" si="11"/>
        <v>14.933333333333334</v>
      </c>
      <c r="H48" s="20"/>
      <c r="I48" s="20">
        <v>45170</v>
      </c>
      <c r="J48" s="15">
        <f>(I48-$B$3)/30</f>
        <v>24.333333333333332</v>
      </c>
      <c r="K48" s="8">
        <f>C48*D48*J48*0.5</f>
        <v>207725.55555555553</v>
      </c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</row>
    <row r="49" spans="1:77" hidden="1" x14ac:dyDescent="0.25">
      <c r="A49" s="1" t="s">
        <v>99</v>
      </c>
      <c r="B49" s="29" t="s">
        <v>145</v>
      </c>
      <c r="C49" s="21">
        <v>1000</v>
      </c>
      <c r="D49" s="22">
        <v>1</v>
      </c>
      <c r="E49" s="25">
        <v>45070</v>
      </c>
      <c r="F49" s="25">
        <v>45245</v>
      </c>
      <c r="G49" s="7">
        <f>(I49-H49)/30</f>
        <v>6.1333333333333337</v>
      </c>
      <c r="H49" s="30">
        <v>45108</v>
      </c>
      <c r="I49" s="28">
        <v>45292</v>
      </c>
      <c r="J49" s="7">
        <f>(I49-H49)/30</f>
        <v>6.1333333333333337</v>
      </c>
      <c r="K49" s="8">
        <f>C49*D49*J49*0.5</f>
        <v>3066.666666666667</v>
      </c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</row>
    <row r="50" spans="1:77" s="10" customFormat="1" hidden="1" x14ac:dyDescent="0.25">
      <c r="A50" s="10" t="s">
        <v>40</v>
      </c>
      <c r="B50" s="29" t="s">
        <v>17</v>
      </c>
      <c r="C50" s="11"/>
      <c r="D50" s="12"/>
      <c r="E50" s="25">
        <v>43490</v>
      </c>
      <c r="F50" s="25">
        <v>43759</v>
      </c>
      <c r="G50" s="7">
        <f>(F50-E50)/30</f>
        <v>8.9666666666666668</v>
      </c>
      <c r="H50" s="30"/>
      <c r="I50" s="28"/>
      <c r="J50" s="7"/>
      <c r="K50" s="8">
        <f>C50*D50*J50</f>
        <v>0</v>
      </c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</row>
    <row r="51" spans="1:77" s="3" customFormat="1" hidden="1" x14ac:dyDescent="0.25">
      <c r="A51" s="3" t="s">
        <v>100</v>
      </c>
      <c r="B51" s="29" t="s">
        <v>145</v>
      </c>
      <c r="C51" s="21">
        <v>1000</v>
      </c>
      <c r="D51" s="22">
        <v>1</v>
      </c>
      <c r="E51" s="25">
        <v>45134</v>
      </c>
      <c r="F51" s="25">
        <v>45385</v>
      </c>
      <c r="G51" s="7">
        <f>(I51-H51)/30</f>
        <v>2</v>
      </c>
      <c r="H51" s="30">
        <v>45323</v>
      </c>
      <c r="I51" s="28">
        <v>45383</v>
      </c>
      <c r="J51" s="7">
        <f>(I51-H51)/30</f>
        <v>2</v>
      </c>
      <c r="K51" s="8">
        <f>C51*D51*J51*0.5</f>
        <v>1000</v>
      </c>
    </row>
    <row r="52" spans="1:77" x14ac:dyDescent="0.25">
      <c r="A52" s="1" t="s">
        <v>2</v>
      </c>
      <c r="B52" s="14" t="str">
        <f>IF(I52&lt;$B$3,"SIM","SPC")</f>
        <v>SPC</v>
      </c>
      <c r="C52" s="14">
        <v>580</v>
      </c>
      <c r="D52" s="15">
        <f>1*52/12</f>
        <v>4.333333333333333</v>
      </c>
      <c r="E52" s="25">
        <v>43091</v>
      </c>
      <c r="F52" s="25">
        <v>43539</v>
      </c>
      <c r="G52" s="7">
        <f>(F52-E52)/30</f>
        <v>14.933333333333334</v>
      </c>
      <c r="H52" s="20">
        <v>43525</v>
      </c>
      <c r="I52" s="20">
        <v>44835</v>
      </c>
      <c r="J52" s="15">
        <f>(I52-$B$3)/30</f>
        <v>13.166666666666666</v>
      </c>
      <c r="K52" s="8">
        <f>C52*D52*J52*0.5</f>
        <v>16546.111111111109</v>
      </c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</row>
    <row r="53" spans="1:77" s="3" customFormat="1" hidden="1" x14ac:dyDescent="0.25">
      <c r="A53" s="3" t="s">
        <v>122</v>
      </c>
      <c r="B53" s="29" t="s">
        <v>157</v>
      </c>
      <c r="C53" s="14"/>
      <c r="D53" s="15"/>
      <c r="E53" s="25">
        <v>47437</v>
      </c>
      <c r="F53" s="25">
        <v>47511</v>
      </c>
      <c r="G53" s="7">
        <f>(F53-E53)/30</f>
        <v>2.4666666666666668</v>
      </c>
      <c r="H53" s="30"/>
      <c r="I53" s="28"/>
      <c r="J53" s="7"/>
      <c r="K53" s="8">
        <f>C53*D53*J53</f>
        <v>0</v>
      </c>
    </row>
    <row r="54" spans="1:77" hidden="1" x14ac:dyDescent="0.25">
      <c r="A54" s="1" t="s">
        <v>108</v>
      </c>
      <c r="B54" s="29" t="s">
        <v>157</v>
      </c>
      <c r="D54" s="7"/>
      <c r="E54" s="25">
        <v>47437</v>
      </c>
      <c r="F54" s="25">
        <v>47511</v>
      </c>
      <c r="G54" s="7">
        <f>(F54-E54)/30</f>
        <v>2.4666666666666668</v>
      </c>
      <c r="H54" s="30"/>
      <c r="I54" s="28"/>
      <c r="J54" s="7"/>
      <c r="K54" s="8">
        <f>C54*D54*J54</f>
        <v>0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</row>
    <row r="55" spans="1:77" hidden="1" x14ac:dyDescent="0.25">
      <c r="A55" s="1" t="s">
        <v>115</v>
      </c>
      <c r="B55" s="29" t="s">
        <v>147</v>
      </c>
      <c r="C55" s="21">
        <v>1000</v>
      </c>
      <c r="D55" s="22">
        <v>1</v>
      </c>
      <c r="E55" s="25">
        <v>45093</v>
      </c>
      <c r="F55" s="25">
        <v>45280</v>
      </c>
      <c r="G55" s="7">
        <f>(I55-H55)/30</f>
        <v>24.333333333333332</v>
      </c>
      <c r="H55" s="30">
        <v>44562</v>
      </c>
      <c r="I55" s="28">
        <v>45292</v>
      </c>
      <c r="J55" s="7">
        <f>(I55-H55)/30</f>
        <v>24.333333333333332</v>
      </c>
      <c r="K55" s="8">
        <f t="shared" ref="K55:K60" si="14">C55*D55*J55*0.5</f>
        <v>12166.666666666666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</row>
    <row r="56" spans="1:77" hidden="1" x14ac:dyDescent="0.25">
      <c r="A56" s="1" t="s">
        <v>105</v>
      </c>
      <c r="B56" s="29" t="s">
        <v>147</v>
      </c>
      <c r="C56" s="21">
        <v>1000</v>
      </c>
      <c r="D56" s="22">
        <v>1</v>
      </c>
      <c r="E56" s="25">
        <v>45093</v>
      </c>
      <c r="F56" s="25">
        <v>45280</v>
      </c>
      <c r="G56" s="7">
        <f>(I56-H56)/30</f>
        <v>19.333333333333332</v>
      </c>
      <c r="H56" s="30">
        <v>45078</v>
      </c>
      <c r="I56" s="28">
        <v>45658</v>
      </c>
      <c r="J56" s="7">
        <f>(I56-H56)/30</f>
        <v>19.333333333333332</v>
      </c>
      <c r="K56" s="8">
        <f t="shared" si="14"/>
        <v>9666.6666666666661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</row>
    <row r="57" spans="1:77" hidden="1" x14ac:dyDescent="0.25">
      <c r="A57" s="1" t="s">
        <v>116</v>
      </c>
      <c r="B57" s="29" t="s">
        <v>147</v>
      </c>
      <c r="C57" s="21">
        <v>1000</v>
      </c>
      <c r="D57" s="22">
        <v>1</v>
      </c>
      <c r="E57" s="25">
        <v>45093</v>
      </c>
      <c r="F57" s="25">
        <v>45280</v>
      </c>
      <c r="G57" s="7">
        <f>(I57-H57)/30</f>
        <v>7.1333333333333337</v>
      </c>
      <c r="H57" s="30">
        <v>45078</v>
      </c>
      <c r="I57" s="28">
        <v>45292</v>
      </c>
      <c r="J57" s="7">
        <f>(I57-H57)/30</f>
        <v>7.1333333333333337</v>
      </c>
      <c r="K57" s="8">
        <f t="shared" si="14"/>
        <v>3566.666666666667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</row>
    <row r="58" spans="1:77" hidden="1" x14ac:dyDescent="0.25">
      <c r="A58" s="1" t="s">
        <v>106</v>
      </c>
      <c r="B58" s="29" t="s">
        <v>147</v>
      </c>
      <c r="C58" s="21">
        <v>1000</v>
      </c>
      <c r="D58" s="22">
        <v>1</v>
      </c>
      <c r="E58" s="25">
        <v>45093</v>
      </c>
      <c r="F58" s="25">
        <v>45280</v>
      </c>
      <c r="G58" s="7">
        <f>(I58-H58)/30</f>
        <v>7.1333333333333337</v>
      </c>
      <c r="H58" s="30">
        <v>45078</v>
      </c>
      <c r="I58" s="28">
        <v>45292</v>
      </c>
      <c r="J58" s="7">
        <f>(I58-H58)/30</f>
        <v>7.1333333333333337</v>
      </c>
      <c r="K58" s="8">
        <f t="shared" si="14"/>
        <v>3566.666666666667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</row>
    <row r="59" spans="1:77" x14ac:dyDescent="0.25">
      <c r="A59" s="1" t="s">
        <v>154</v>
      </c>
      <c r="B59" s="14" t="str">
        <f>IF(I59&lt;$B$3,"SIM","SPC")</f>
        <v>SPC</v>
      </c>
      <c r="C59" s="14">
        <v>1170</v>
      </c>
      <c r="D59" s="15">
        <f>5*52/12</f>
        <v>21.666666666666668</v>
      </c>
      <c r="E59" s="25">
        <v>44263</v>
      </c>
      <c r="F59" s="25">
        <v>44286</v>
      </c>
      <c r="G59" s="7">
        <f t="shared" ref="G59:G75" si="15">(F59-E59)/30</f>
        <v>0.76666666666666672</v>
      </c>
      <c r="H59" s="20" t="s">
        <v>153</v>
      </c>
      <c r="I59" s="20">
        <v>44531</v>
      </c>
      <c r="J59" s="15">
        <f>(I59-$B$3)/30</f>
        <v>3.0333333333333332</v>
      </c>
      <c r="K59" s="8">
        <f t="shared" si="14"/>
        <v>38447.5</v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</row>
    <row r="60" spans="1:77" x14ac:dyDescent="0.25">
      <c r="A60" s="1" t="s">
        <v>155</v>
      </c>
      <c r="B60" s="14" t="str">
        <f>IF(I60&lt;$B$3,"SIM","SPC")</f>
        <v>SPC</v>
      </c>
      <c r="C60" s="14">
        <v>1410</v>
      </c>
      <c r="D60" s="15">
        <f>5*52/12</f>
        <v>21.666666666666668</v>
      </c>
      <c r="E60" s="25">
        <v>44263</v>
      </c>
      <c r="F60" s="25">
        <v>44286</v>
      </c>
      <c r="G60" s="7">
        <f t="shared" si="15"/>
        <v>0.76666666666666672</v>
      </c>
      <c r="H60" s="20" t="s">
        <v>153</v>
      </c>
      <c r="I60" s="20">
        <v>45170</v>
      </c>
      <c r="J60" s="15">
        <f>(I60-$B$3)/30</f>
        <v>24.333333333333332</v>
      </c>
      <c r="K60" s="8">
        <f t="shared" si="14"/>
        <v>371691.66666666663</v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</row>
    <row r="61" spans="1:77" s="10" customFormat="1" hidden="1" x14ac:dyDescent="0.25">
      <c r="A61" s="10" t="s">
        <v>41</v>
      </c>
      <c r="B61" s="29" t="s">
        <v>17</v>
      </c>
      <c r="C61" s="11"/>
      <c r="D61" s="12"/>
      <c r="E61" s="19"/>
      <c r="F61" s="19"/>
      <c r="G61" s="7">
        <f t="shared" si="15"/>
        <v>0</v>
      </c>
      <c r="H61" s="30"/>
      <c r="I61" s="28"/>
      <c r="J61" s="7"/>
      <c r="K61" s="8">
        <f t="shared" ref="K61:K71" si="16">C61*D61*J61</f>
        <v>0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</row>
    <row r="62" spans="1:77" s="10" customFormat="1" hidden="1" x14ac:dyDescent="0.25">
      <c r="A62" s="10" t="s">
        <v>43</v>
      </c>
      <c r="B62" s="29" t="s">
        <v>17</v>
      </c>
      <c r="C62" s="11"/>
      <c r="D62" s="12"/>
      <c r="E62" s="19"/>
      <c r="F62" s="19"/>
      <c r="G62" s="7">
        <f t="shared" si="15"/>
        <v>0</v>
      </c>
      <c r="H62" s="30"/>
      <c r="I62" s="28"/>
      <c r="J62" s="7"/>
      <c r="K62" s="8">
        <f t="shared" si="16"/>
        <v>0</v>
      </c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</row>
    <row r="63" spans="1:77" s="10" customFormat="1" hidden="1" x14ac:dyDescent="0.25">
      <c r="A63" s="10" t="s">
        <v>42</v>
      </c>
      <c r="B63" s="29" t="s">
        <v>17</v>
      </c>
      <c r="C63" s="11"/>
      <c r="D63" s="12"/>
      <c r="E63" s="19"/>
      <c r="F63" s="19"/>
      <c r="G63" s="7">
        <f t="shared" si="15"/>
        <v>0</v>
      </c>
      <c r="H63" s="30"/>
      <c r="I63" s="28"/>
      <c r="J63" s="7"/>
      <c r="K63" s="8">
        <f t="shared" si="16"/>
        <v>0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</row>
    <row r="64" spans="1:77" x14ac:dyDescent="0.25">
      <c r="A64" s="1" t="s">
        <v>8</v>
      </c>
      <c r="B64" s="14" t="s">
        <v>38</v>
      </c>
      <c r="C64" s="14">
        <v>5910</v>
      </c>
      <c r="D64" s="15">
        <v>1</v>
      </c>
      <c r="E64" s="23"/>
      <c r="F64" s="27">
        <v>46266</v>
      </c>
      <c r="G64" s="7">
        <f t="shared" si="15"/>
        <v>1542.2</v>
      </c>
      <c r="H64" s="20"/>
      <c r="I64" s="20">
        <f>B4</f>
        <v>46266</v>
      </c>
      <c r="J64" s="15">
        <f>(I64-$B$3)/30</f>
        <v>60.866666666666667</v>
      </c>
      <c r="K64" s="8">
        <f t="shared" si="16"/>
        <v>359722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</row>
    <row r="65" spans="1:77" s="10" customFormat="1" hidden="1" x14ac:dyDescent="0.25">
      <c r="A65" s="10" t="s">
        <v>84</v>
      </c>
      <c r="B65" s="29" t="s">
        <v>17</v>
      </c>
      <c r="C65" s="11"/>
      <c r="D65" s="12"/>
      <c r="E65" s="19"/>
      <c r="F65" s="19"/>
      <c r="G65" s="7">
        <f t="shared" si="15"/>
        <v>0</v>
      </c>
      <c r="H65" s="30"/>
      <c r="I65" s="28"/>
      <c r="J65" s="7"/>
      <c r="K65" s="8">
        <f t="shared" si="16"/>
        <v>0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</row>
    <row r="66" spans="1:77" s="3" customFormat="1" hidden="1" x14ac:dyDescent="0.25">
      <c r="A66" s="3" t="s">
        <v>110</v>
      </c>
      <c r="B66" s="29" t="s">
        <v>147</v>
      </c>
      <c r="C66" s="14"/>
      <c r="D66" s="15"/>
      <c r="E66" s="25">
        <v>47742</v>
      </c>
      <c r="F66" s="25">
        <v>47807</v>
      </c>
      <c r="G66" s="7">
        <f t="shared" si="15"/>
        <v>2.1666666666666665</v>
      </c>
      <c r="H66" s="30"/>
      <c r="I66" s="28"/>
      <c r="J66" s="7"/>
      <c r="K66" s="8">
        <f t="shared" si="16"/>
        <v>0</v>
      </c>
    </row>
    <row r="67" spans="1:77" s="3" customFormat="1" hidden="1" x14ac:dyDescent="0.25">
      <c r="A67" s="3" t="s">
        <v>113</v>
      </c>
      <c r="B67" s="29" t="s">
        <v>147</v>
      </c>
      <c r="C67" s="14"/>
      <c r="D67" s="15"/>
      <c r="E67" s="25">
        <v>47742</v>
      </c>
      <c r="F67" s="25">
        <v>47807</v>
      </c>
      <c r="G67" s="7">
        <f t="shared" si="15"/>
        <v>2.1666666666666665</v>
      </c>
      <c r="H67" s="30"/>
      <c r="I67" s="28"/>
      <c r="J67" s="7"/>
      <c r="K67" s="8">
        <f t="shared" si="16"/>
        <v>0</v>
      </c>
    </row>
    <row r="68" spans="1:77" s="3" customFormat="1" hidden="1" x14ac:dyDescent="0.25">
      <c r="A68" s="3" t="s">
        <v>111</v>
      </c>
      <c r="B68" s="29" t="s">
        <v>147</v>
      </c>
      <c r="C68" s="14"/>
      <c r="D68" s="15"/>
      <c r="E68" s="25">
        <v>47497</v>
      </c>
      <c r="F68" s="25">
        <v>47560</v>
      </c>
      <c r="G68" s="7">
        <f t="shared" si="15"/>
        <v>2.1</v>
      </c>
      <c r="H68" s="30"/>
      <c r="I68" s="28"/>
      <c r="J68" s="7"/>
      <c r="K68" s="8">
        <f t="shared" si="16"/>
        <v>0</v>
      </c>
    </row>
    <row r="69" spans="1:77" s="3" customFormat="1" hidden="1" x14ac:dyDescent="0.25">
      <c r="A69" s="3" t="s">
        <v>114</v>
      </c>
      <c r="B69" s="29" t="s">
        <v>147</v>
      </c>
      <c r="C69" s="14"/>
      <c r="D69" s="15"/>
      <c r="E69" s="25">
        <v>47497</v>
      </c>
      <c r="F69" s="25">
        <v>47560</v>
      </c>
      <c r="G69" s="7">
        <f t="shared" si="15"/>
        <v>2.1</v>
      </c>
      <c r="H69" s="30"/>
      <c r="I69" s="28"/>
      <c r="J69" s="7"/>
      <c r="K69" s="8">
        <f t="shared" si="16"/>
        <v>0</v>
      </c>
    </row>
    <row r="70" spans="1:77" s="3" customFormat="1" hidden="1" x14ac:dyDescent="0.25">
      <c r="A70" s="3" t="s">
        <v>156</v>
      </c>
      <c r="B70" s="29" t="s">
        <v>17</v>
      </c>
      <c r="C70" s="13">
        <v>2312</v>
      </c>
      <c r="D70" s="22">
        <v>1</v>
      </c>
      <c r="E70" s="25">
        <v>43167</v>
      </c>
      <c r="F70" s="25">
        <v>44180</v>
      </c>
      <c r="G70" s="7">
        <f t="shared" si="15"/>
        <v>33.766666666666666</v>
      </c>
      <c r="H70" s="30" t="s">
        <v>153</v>
      </c>
      <c r="I70" s="28">
        <v>44197</v>
      </c>
      <c r="J70" s="7"/>
      <c r="K70" s="8">
        <f t="shared" si="16"/>
        <v>0</v>
      </c>
    </row>
    <row r="71" spans="1:77" s="10" customFormat="1" hidden="1" x14ac:dyDescent="0.25">
      <c r="A71" s="10" t="s">
        <v>44</v>
      </c>
      <c r="B71" s="29" t="s">
        <v>17</v>
      </c>
      <c r="C71" s="11"/>
      <c r="D71" s="12"/>
      <c r="E71" s="19"/>
      <c r="F71" s="25">
        <v>44439</v>
      </c>
      <c r="G71" s="7">
        <f t="shared" si="15"/>
        <v>1481.3</v>
      </c>
      <c r="H71" s="30"/>
      <c r="I71" s="28"/>
      <c r="J71" s="7"/>
      <c r="K71" s="8">
        <f t="shared" si="16"/>
        <v>0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</row>
    <row r="72" spans="1:77" s="3" customFormat="1" x14ac:dyDescent="0.25">
      <c r="A72" s="3" t="s">
        <v>117</v>
      </c>
      <c r="B72" s="14" t="s">
        <v>38</v>
      </c>
      <c r="C72" s="14">
        <v>1000</v>
      </c>
      <c r="D72" s="15">
        <f>5*52/12</f>
        <v>21.666666666666668</v>
      </c>
      <c r="E72" s="25">
        <v>43215</v>
      </c>
      <c r="F72" s="25">
        <v>43455</v>
      </c>
      <c r="G72" s="7">
        <f t="shared" si="15"/>
        <v>8</v>
      </c>
      <c r="H72" s="20" t="s">
        <v>153</v>
      </c>
      <c r="I72" s="20">
        <v>44896</v>
      </c>
      <c r="J72" s="15">
        <f>(I72-$B$3)/30</f>
        <v>15.2</v>
      </c>
      <c r="K72" s="8">
        <f>C72*D72*J72*0.5</f>
        <v>164666.66666666666</v>
      </c>
    </row>
    <row r="73" spans="1:77" s="10" customFormat="1" hidden="1" x14ac:dyDescent="0.25">
      <c r="A73" s="10" t="s">
        <v>91</v>
      </c>
      <c r="B73" s="29" t="s">
        <v>17</v>
      </c>
      <c r="C73" s="11"/>
      <c r="D73" s="12"/>
      <c r="E73" s="19"/>
      <c r="F73" s="19"/>
      <c r="G73" s="7">
        <f t="shared" si="15"/>
        <v>0</v>
      </c>
      <c r="H73" s="30"/>
      <c r="I73" s="28"/>
      <c r="J73" s="7"/>
      <c r="K73" s="8">
        <f>C73*D73*J73</f>
        <v>0</v>
      </c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</row>
    <row r="74" spans="1:77" s="3" customFormat="1" x14ac:dyDescent="0.25">
      <c r="A74" s="3" t="s">
        <v>118</v>
      </c>
      <c r="B74" s="14" t="s">
        <v>38</v>
      </c>
      <c r="C74" s="14">
        <v>1000</v>
      </c>
      <c r="D74" s="15">
        <f t="shared" ref="D74:D75" si="17">5*52/12</f>
        <v>21.666666666666668</v>
      </c>
      <c r="E74" s="25">
        <v>43215</v>
      </c>
      <c r="F74" s="25">
        <v>43455</v>
      </c>
      <c r="G74" s="7">
        <f t="shared" si="15"/>
        <v>8</v>
      </c>
      <c r="H74" s="20"/>
      <c r="I74" s="20">
        <v>44896</v>
      </c>
      <c r="J74" s="15">
        <f>(I74-$B$3)/30</f>
        <v>15.2</v>
      </c>
      <c r="K74" s="8">
        <f t="shared" ref="K74:K79" si="18">C74*D74*J74*0.5</f>
        <v>164666.66666666666</v>
      </c>
    </row>
    <row r="75" spans="1:77" s="3" customFormat="1" x14ac:dyDescent="0.25">
      <c r="A75" s="3" t="s">
        <v>120</v>
      </c>
      <c r="B75" s="14" t="s">
        <v>38</v>
      </c>
      <c r="C75" s="14">
        <v>1000</v>
      </c>
      <c r="D75" s="15">
        <f t="shared" si="17"/>
        <v>21.666666666666668</v>
      </c>
      <c r="E75" s="25">
        <v>43215</v>
      </c>
      <c r="F75" s="25">
        <v>43455</v>
      </c>
      <c r="G75" s="7">
        <f t="shared" si="15"/>
        <v>8</v>
      </c>
      <c r="H75" s="20"/>
      <c r="I75" s="20">
        <v>44896</v>
      </c>
      <c r="J75" s="15">
        <f>(I75-$B$3)/30</f>
        <v>15.2</v>
      </c>
      <c r="K75" s="8">
        <f t="shared" si="18"/>
        <v>164666.66666666666</v>
      </c>
    </row>
    <row r="76" spans="1:77" s="3" customFormat="1" hidden="1" x14ac:dyDescent="0.25">
      <c r="A76" s="3" t="s">
        <v>121</v>
      </c>
      <c r="B76" s="29" t="s">
        <v>148</v>
      </c>
      <c r="C76" s="21">
        <v>1000</v>
      </c>
      <c r="D76" s="22">
        <v>1</v>
      </c>
      <c r="E76" s="25">
        <v>44225</v>
      </c>
      <c r="F76" s="25">
        <v>44277</v>
      </c>
      <c r="G76" s="7">
        <f>(I76-H76)/30</f>
        <v>15.2</v>
      </c>
      <c r="H76" s="30">
        <v>44440</v>
      </c>
      <c r="I76" s="28">
        <v>44896</v>
      </c>
      <c r="J76" s="7">
        <f>(I76-H76)/30</f>
        <v>15.2</v>
      </c>
      <c r="K76" s="8">
        <f t="shared" si="18"/>
        <v>7600</v>
      </c>
    </row>
    <row r="77" spans="1:77" s="3" customFormat="1" x14ac:dyDescent="0.25">
      <c r="A77" s="3" t="s">
        <v>119</v>
      </c>
      <c r="B77" s="14" t="s">
        <v>38</v>
      </c>
      <c r="C77" s="14">
        <v>1000</v>
      </c>
      <c r="D77" s="15">
        <f>5*52/12</f>
        <v>21.666666666666668</v>
      </c>
      <c r="E77" s="20"/>
      <c r="F77" s="20"/>
      <c r="G77" s="7">
        <f>(F77-E77)/30</f>
        <v>0</v>
      </c>
      <c r="H77" s="20"/>
      <c r="I77" s="20">
        <v>44896</v>
      </c>
      <c r="J77" s="15">
        <f>(I77-$B$3)/30</f>
        <v>15.2</v>
      </c>
      <c r="K77" s="8">
        <f t="shared" si="18"/>
        <v>164666.66666666666</v>
      </c>
    </row>
    <row r="78" spans="1:77" s="3" customFormat="1" hidden="1" x14ac:dyDescent="0.25">
      <c r="A78" s="3" t="s">
        <v>126</v>
      </c>
      <c r="B78" s="29" t="s">
        <v>145</v>
      </c>
      <c r="C78" s="21">
        <v>1000</v>
      </c>
      <c r="D78" s="22">
        <v>1</v>
      </c>
      <c r="E78" s="25">
        <v>44742</v>
      </c>
      <c r="F78" s="25">
        <v>45119</v>
      </c>
      <c r="G78" s="7">
        <f>(I78-H78)/30</f>
        <v>19.3</v>
      </c>
      <c r="H78" s="30">
        <v>44713</v>
      </c>
      <c r="I78" s="28">
        <v>45292</v>
      </c>
      <c r="J78" s="7">
        <f>(I78-H78)/30</f>
        <v>19.3</v>
      </c>
      <c r="K78" s="8">
        <f t="shared" si="18"/>
        <v>9650</v>
      </c>
    </row>
    <row r="79" spans="1:77" s="3" customFormat="1" hidden="1" x14ac:dyDescent="0.25">
      <c r="A79" s="3" t="s">
        <v>127</v>
      </c>
      <c r="B79" s="29" t="s">
        <v>157</v>
      </c>
      <c r="C79" s="14"/>
      <c r="D79" s="15"/>
      <c r="E79" s="25">
        <v>46512</v>
      </c>
      <c r="F79" s="25">
        <v>46840</v>
      </c>
      <c r="G79" s="7">
        <f>(I79-H79)/30</f>
        <v>19.3</v>
      </c>
      <c r="H79" s="30">
        <v>44713</v>
      </c>
      <c r="I79" s="28">
        <v>45292</v>
      </c>
      <c r="J79" s="7">
        <f>(I79-H79)/30</f>
        <v>19.3</v>
      </c>
      <c r="K79" s="8">
        <f t="shared" si="18"/>
        <v>0</v>
      </c>
    </row>
    <row r="80" spans="1:77" s="10" customFormat="1" hidden="1" x14ac:dyDescent="0.25">
      <c r="A80" s="10" t="s">
        <v>55</v>
      </c>
      <c r="B80" s="29" t="s">
        <v>17</v>
      </c>
      <c r="C80" s="11"/>
      <c r="D80" s="12"/>
      <c r="E80" s="19"/>
      <c r="F80" s="19"/>
      <c r="G80" s="7">
        <f t="shared" ref="G80:G90" si="19">(F80-E80)/30</f>
        <v>0</v>
      </c>
      <c r="H80" s="30"/>
      <c r="I80" s="28"/>
      <c r="J80" s="7"/>
      <c r="K80" s="8">
        <f>C80*D80*J80</f>
        <v>0</v>
      </c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</row>
    <row r="81" spans="1:77" x14ac:dyDescent="0.25">
      <c r="A81" s="1" t="s">
        <v>10</v>
      </c>
      <c r="B81" s="14" t="s">
        <v>38</v>
      </c>
      <c r="C81" s="14">
        <v>500</v>
      </c>
      <c r="D81" s="15">
        <f>2*52/12</f>
        <v>8.6666666666666661</v>
      </c>
      <c r="E81" s="23"/>
      <c r="F81" s="27">
        <v>46266</v>
      </c>
      <c r="G81" s="7">
        <f t="shared" si="19"/>
        <v>1542.2</v>
      </c>
      <c r="H81" s="20"/>
      <c r="I81" s="34">
        <v>46266</v>
      </c>
      <c r="J81" s="15">
        <f>(I81-$B$3)/30</f>
        <v>60.866666666666667</v>
      </c>
      <c r="K81" s="8">
        <f>C81*D81*J81*0.5</f>
        <v>131877.77777777778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</row>
    <row r="82" spans="1:77" hidden="1" x14ac:dyDescent="0.25">
      <c r="A82" s="1" t="s">
        <v>9</v>
      </c>
      <c r="B82" s="29" t="s">
        <v>146</v>
      </c>
      <c r="C82" s="13">
        <v>3663.18</v>
      </c>
      <c r="D82" s="24">
        <v>1</v>
      </c>
      <c r="E82" s="23"/>
      <c r="F82" s="27">
        <v>46266</v>
      </c>
      <c r="G82" s="7">
        <f t="shared" si="19"/>
        <v>1542.2</v>
      </c>
      <c r="H82" s="30"/>
      <c r="I82" s="27">
        <v>46266</v>
      </c>
      <c r="J82" s="7">
        <f>IF($B$3&gt;E82,(F82-$B$3)/30,G82)</f>
        <v>60.866666666666667</v>
      </c>
      <c r="K82" s="8">
        <f>C82*D82*J82</f>
        <v>222965.55599999998</v>
      </c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</row>
    <row r="83" spans="1:77" x14ac:dyDescent="0.25">
      <c r="A83" s="1" t="s">
        <v>6</v>
      </c>
      <c r="B83" s="14" t="str">
        <f t="shared" ref="B83:B90" si="20">IF(I83&lt;$B$3,"SIM","SPC")</f>
        <v>SPC</v>
      </c>
      <c r="C83" s="14">
        <v>1298</v>
      </c>
      <c r="D83" s="15">
        <f t="shared" ref="D83:D88" si="21">2*52/12</f>
        <v>8.6666666666666661</v>
      </c>
      <c r="E83" s="25">
        <v>43524</v>
      </c>
      <c r="F83" s="25">
        <v>44715</v>
      </c>
      <c r="G83" s="7">
        <f t="shared" si="19"/>
        <v>39.700000000000003</v>
      </c>
      <c r="H83" s="20">
        <v>43922</v>
      </c>
      <c r="I83" s="20">
        <v>45352</v>
      </c>
      <c r="J83" s="15">
        <f t="shared" ref="J83:J90" si="22">(I83-$B$3)/30</f>
        <v>30.4</v>
      </c>
      <c r="K83" s="8">
        <f t="shared" ref="K83:K91" si="23">C83*D83*J83*0.5</f>
        <v>170989.86666666664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</row>
    <row r="84" spans="1:77" x14ac:dyDescent="0.25">
      <c r="A84" s="1" t="s">
        <v>5</v>
      </c>
      <c r="B84" s="14" t="str">
        <f t="shared" si="20"/>
        <v>SPC</v>
      </c>
      <c r="C84" s="14">
        <v>1298</v>
      </c>
      <c r="D84" s="15">
        <f t="shared" si="21"/>
        <v>8.6666666666666661</v>
      </c>
      <c r="E84" s="25">
        <v>43439</v>
      </c>
      <c r="F84" s="25">
        <v>44715</v>
      </c>
      <c r="G84" s="7">
        <f t="shared" si="19"/>
        <v>42.533333333333331</v>
      </c>
      <c r="H84" s="20">
        <v>43252</v>
      </c>
      <c r="I84" s="20">
        <v>45536</v>
      </c>
      <c r="J84" s="15">
        <f t="shared" si="22"/>
        <v>36.533333333333331</v>
      </c>
      <c r="K84" s="8">
        <f t="shared" si="23"/>
        <v>205487.8222222222</v>
      </c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</row>
    <row r="85" spans="1:77" x14ac:dyDescent="0.25">
      <c r="A85" s="1" t="s">
        <v>18</v>
      </c>
      <c r="B85" s="14" t="str">
        <f t="shared" si="20"/>
        <v>SPC</v>
      </c>
      <c r="C85" s="14">
        <v>1298</v>
      </c>
      <c r="D85" s="15">
        <f t="shared" si="21"/>
        <v>8.6666666666666661</v>
      </c>
      <c r="E85" s="25">
        <v>43574</v>
      </c>
      <c r="F85" s="25">
        <v>44715</v>
      </c>
      <c r="G85" s="7">
        <f t="shared" si="19"/>
        <v>38.033333333333331</v>
      </c>
      <c r="H85" s="20">
        <v>43466</v>
      </c>
      <c r="I85" s="20">
        <v>45474</v>
      </c>
      <c r="J85" s="15">
        <f t="shared" si="22"/>
        <v>34.466666666666669</v>
      </c>
      <c r="K85" s="8">
        <f t="shared" si="23"/>
        <v>193863.51111111109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</row>
    <row r="86" spans="1:77" x14ac:dyDescent="0.25">
      <c r="A86" s="1" t="s">
        <v>19</v>
      </c>
      <c r="B86" s="14" t="str">
        <f t="shared" si="20"/>
        <v>SPC</v>
      </c>
      <c r="C86" s="14">
        <v>1298</v>
      </c>
      <c r="D86" s="15">
        <f t="shared" si="21"/>
        <v>8.6666666666666661</v>
      </c>
      <c r="E86" s="25">
        <v>43634</v>
      </c>
      <c r="F86" s="25">
        <v>44715</v>
      </c>
      <c r="G86" s="7">
        <f t="shared" si="19"/>
        <v>36.033333333333331</v>
      </c>
      <c r="H86" s="20">
        <v>44256</v>
      </c>
      <c r="I86" s="20">
        <v>45383</v>
      </c>
      <c r="J86" s="15">
        <f t="shared" si="22"/>
        <v>31.433333333333334</v>
      </c>
      <c r="K86" s="8">
        <f t="shared" si="23"/>
        <v>176802.02222222221</v>
      </c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</row>
    <row r="87" spans="1:77" x14ac:dyDescent="0.25">
      <c r="A87" s="1" t="s">
        <v>20</v>
      </c>
      <c r="B87" s="14" t="str">
        <f t="shared" si="20"/>
        <v>SPC</v>
      </c>
      <c r="C87" s="14">
        <v>1298</v>
      </c>
      <c r="D87" s="15">
        <f t="shared" si="21"/>
        <v>8.6666666666666661</v>
      </c>
      <c r="E87" s="25">
        <v>43731</v>
      </c>
      <c r="F87" s="25">
        <v>44715</v>
      </c>
      <c r="G87" s="7">
        <f t="shared" si="19"/>
        <v>32.799999999999997</v>
      </c>
      <c r="H87" s="20">
        <v>44256</v>
      </c>
      <c r="I87" s="20">
        <v>45383</v>
      </c>
      <c r="J87" s="15">
        <f t="shared" si="22"/>
        <v>31.433333333333334</v>
      </c>
      <c r="K87" s="8">
        <f t="shared" si="23"/>
        <v>176802.02222222221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</row>
    <row r="88" spans="1:77" x14ac:dyDescent="0.25">
      <c r="A88" s="1" t="s">
        <v>26</v>
      </c>
      <c r="B88" s="14" t="str">
        <f t="shared" si="20"/>
        <v>SPC</v>
      </c>
      <c r="C88" s="14">
        <v>678</v>
      </c>
      <c r="D88" s="15">
        <f t="shared" si="21"/>
        <v>8.6666666666666661</v>
      </c>
      <c r="E88" s="25">
        <v>44123</v>
      </c>
      <c r="F88" s="25">
        <v>44715</v>
      </c>
      <c r="G88" s="7">
        <f t="shared" si="19"/>
        <v>19.733333333333334</v>
      </c>
      <c r="H88" s="20">
        <v>44287</v>
      </c>
      <c r="I88" s="20">
        <v>44927</v>
      </c>
      <c r="J88" s="15">
        <f t="shared" si="22"/>
        <v>16.233333333333334</v>
      </c>
      <c r="K88" s="8">
        <f t="shared" si="23"/>
        <v>47693.533333333333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</row>
    <row r="89" spans="1:77" x14ac:dyDescent="0.25">
      <c r="A89" s="1" t="s">
        <v>27</v>
      </c>
      <c r="B89" s="14" t="str">
        <f t="shared" si="20"/>
        <v>SPC</v>
      </c>
      <c r="C89" s="14">
        <v>105</v>
      </c>
      <c r="D89" s="15">
        <f>2*52/12</f>
        <v>8.6666666666666661</v>
      </c>
      <c r="E89" s="25">
        <v>44123</v>
      </c>
      <c r="F89" s="25">
        <v>44715</v>
      </c>
      <c r="G89" s="7">
        <f t="shared" si="19"/>
        <v>19.733333333333334</v>
      </c>
      <c r="H89" s="20">
        <v>44287</v>
      </c>
      <c r="I89" s="20">
        <v>44866</v>
      </c>
      <c r="J89" s="15">
        <f t="shared" si="22"/>
        <v>14.2</v>
      </c>
      <c r="K89" s="8">
        <f t="shared" si="23"/>
        <v>6460.9999999999991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</row>
    <row r="90" spans="1:77" x14ac:dyDescent="0.25">
      <c r="A90" s="1" t="s">
        <v>28</v>
      </c>
      <c r="B90" s="14" t="str">
        <f t="shared" si="20"/>
        <v>SPC</v>
      </c>
      <c r="C90" s="14">
        <v>1000</v>
      </c>
      <c r="D90" s="15">
        <v>1</v>
      </c>
      <c r="E90" s="25">
        <v>44123</v>
      </c>
      <c r="F90" s="25">
        <v>44715</v>
      </c>
      <c r="G90" s="7">
        <f t="shared" si="19"/>
        <v>19.733333333333334</v>
      </c>
      <c r="H90" s="20">
        <v>44317</v>
      </c>
      <c r="I90" s="20">
        <v>45323</v>
      </c>
      <c r="J90" s="15">
        <f t="shared" si="22"/>
        <v>29.433333333333334</v>
      </c>
      <c r="K90" s="8">
        <f t="shared" si="23"/>
        <v>14716.666666666666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</row>
    <row r="91" spans="1:77" hidden="1" x14ac:dyDescent="0.25">
      <c r="A91" s="1" t="s">
        <v>107</v>
      </c>
      <c r="B91" s="29" t="s">
        <v>145</v>
      </c>
      <c r="C91" s="21">
        <v>1000</v>
      </c>
      <c r="D91" s="22">
        <v>1</v>
      </c>
      <c r="E91" s="25">
        <v>44677</v>
      </c>
      <c r="F91" s="25">
        <v>45000</v>
      </c>
      <c r="G91" s="7">
        <f>(I91-H91)/30</f>
        <v>20.3</v>
      </c>
      <c r="H91" s="30">
        <v>44652</v>
      </c>
      <c r="I91" s="28">
        <v>45261</v>
      </c>
      <c r="J91" s="7">
        <f>(I91-H91)/30</f>
        <v>20.3</v>
      </c>
      <c r="K91" s="8">
        <f t="shared" si="23"/>
        <v>10150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</row>
    <row r="92" spans="1:77" s="10" customFormat="1" hidden="1" x14ac:dyDescent="0.25">
      <c r="A92" s="10" t="s">
        <v>45</v>
      </c>
      <c r="B92" s="29" t="s">
        <v>17</v>
      </c>
      <c r="C92" s="11"/>
      <c r="D92" s="12"/>
      <c r="E92" s="19"/>
      <c r="F92" s="19"/>
      <c r="G92" s="7">
        <f t="shared" ref="G92:G139" si="24">(F92-E92)/30</f>
        <v>0</v>
      </c>
      <c r="H92" s="30"/>
      <c r="I92" s="28"/>
      <c r="J92" s="7"/>
      <c r="K92" s="8">
        <f t="shared" ref="K92:K123" si="25">C92*D92*J92</f>
        <v>0</v>
      </c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</row>
    <row r="93" spans="1:77" s="10" customFormat="1" hidden="1" x14ac:dyDescent="0.25">
      <c r="A93" s="10" t="s">
        <v>88</v>
      </c>
      <c r="B93" s="29" t="s">
        <v>17</v>
      </c>
      <c r="C93" s="11"/>
      <c r="D93" s="12"/>
      <c r="E93" s="19"/>
      <c r="F93" s="19"/>
      <c r="G93" s="7">
        <f t="shared" si="24"/>
        <v>0</v>
      </c>
      <c r="H93" s="30"/>
      <c r="I93" s="28"/>
      <c r="J93" s="7"/>
      <c r="K93" s="8">
        <f t="shared" si="25"/>
        <v>0</v>
      </c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</row>
    <row r="94" spans="1:77" s="10" customFormat="1" hidden="1" x14ac:dyDescent="0.25">
      <c r="A94" s="10" t="s">
        <v>46</v>
      </c>
      <c r="B94" s="29" t="s">
        <v>17</v>
      </c>
      <c r="C94" s="11"/>
      <c r="D94" s="12"/>
      <c r="E94" s="19"/>
      <c r="F94" s="19"/>
      <c r="G94" s="7">
        <f t="shared" si="24"/>
        <v>0</v>
      </c>
      <c r="H94" s="30"/>
      <c r="I94" s="28"/>
      <c r="J94" s="7"/>
      <c r="K94" s="8">
        <f t="shared" si="25"/>
        <v>0</v>
      </c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</row>
    <row r="95" spans="1:77" s="10" customFormat="1" hidden="1" x14ac:dyDescent="0.25">
      <c r="A95" s="10" t="s">
        <v>56</v>
      </c>
      <c r="B95" s="29" t="s">
        <v>17</v>
      </c>
      <c r="C95" s="11"/>
      <c r="D95" s="12"/>
      <c r="E95" s="19"/>
      <c r="F95" s="19"/>
      <c r="G95" s="7">
        <f t="shared" si="24"/>
        <v>0</v>
      </c>
      <c r="H95" s="30"/>
      <c r="I95" s="28"/>
      <c r="J95" s="7"/>
      <c r="K95" s="8">
        <f t="shared" si="25"/>
        <v>0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</row>
    <row r="96" spans="1:77" s="10" customFormat="1" hidden="1" x14ac:dyDescent="0.25">
      <c r="A96" s="10" t="s">
        <v>57</v>
      </c>
      <c r="B96" s="29" t="s">
        <v>17</v>
      </c>
      <c r="C96" s="11"/>
      <c r="D96" s="12"/>
      <c r="E96" s="19"/>
      <c r="F96" s="19"/>
      <c r="G96" s="7">
        <f t="shared" si="24"/>
        <v>0</v>
      </c>
      <c r="H96" s="30"/>
      <c r="I96" s="28"/>
      <c r="J96" s="7"/>
      <c r="K96" s="8">
        <f t="shared" si="25"/>
        <v>0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</row>
    <row r="97" spans="1:77" s="10" customFormat="1" hidden="1" x14ac:dyDescent="0.25">
      <c r="A97" s="10" t="s">
        <v>58</v>
      </c>
      <c r="B97" s="29" t="s">
        <v>17</v>
      </c>
      <c r="C97" s="11"/>
      <c r="D97" s="12"/>
      <c r="E97" s="19"/>
      <c r="F97" s="19"/>
      <c r="G97" s="7">
        <f t="shared" si="24"/>
        <v>0</v>
      </c>
      <c r="H97" s="30"/>
      <c r="I97" s="28"/>
      <c r="J97" s="7"/>
      <c r="K97" s="8">
        <f t="shared" si="25"/>
        <v>0</v>
      </c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</row>
    <row r="98" spans="1:77" s="10" customFormat="1" hidden="1" x14ac:dyDescent="0.25">
      <c r="A98" s="10" t="s">
        <v>59</v>
      </c>
      <c r="B98" s="29" t="s">
        <v>17</v>
      </c>
      <c r="C98" s="11"/>
      <c r="D98" s="12"/>
      <c r="E98" s="19"/>
      <c r="F98" s="19"/>
      <c r="G98" s="7">
        <f t="shared" si="24"/>
        <v>0</v>
      </c>
      <c r="H98" s="30"/>
      <c r="I98" s="28"/>
      <c r="J98" s="7"/>
      <c r="K98" s="8">
        <f t="shared" si="25"/>
        <v>0</v>
      </c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</row>
    <row r="99" spans="1:77" s="10" customFormat="1" hidden="1" x14ac:dyDescent="0.25">
      <c r="A99" s="10" t="s">
        <v>60</v>
      </c>
      <c r="B99" s="29" t="s">
        <v>17</v>
      </c>
      <c r="C99" s="11"/>
      <c r="D99" s="12"/>
      <c r="E99" s="19"/>
      <c r="F99" s="19"/>
      <c r="G99" s="7">
        <f t="shared" si="24"/>
        <v>0</v>
      </c>
      <c r="H99" s="30"/>
      <c r="I99" s="28"/>
      <c r="J99" s="7"/>
      <c r="K99" s="8">
        <f t="shared" si="25"/>
        <v>0</v>
      </c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</row>
    <row r="100" spans="1:77" s="10" customFormat="1" hidden="1" x14ac:dyDescent="0.25">
      <c r="A100" s="10" t="s">
        <v>61</v>
      </c>
      <c r="B100" s="29" t="s">
        <v>17</v>
      </c>
      <c r="C100" s="11"/>
      <c r="D100" s="12"/>
      <c r="E100" s="19"/>
      <c r="F100" s="19"/>
      <c r="G100" s="7">
        <f t="shared" si="24"/>
        <v>0</v>
      </c>
      <c r="H100" s="30"/>
      <c r="I100" s="28"/>
      <c r="J100" s="7"/>
      <c r="K100" s="8">
        <f t="shared" si="25"/>
        <v>0</v>
      </c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</row>
    <row r="101" spans="1:77" s="10" customFormat="1" hidden="1" x14ac:dyDescent="0.25">
      <c r="A101" s="10" t="s">
        <v>62</v>
      </c>
      <c r="B101" s="29" t="s">
        <v>17</v>
      </c>
      <c r="C101" s="11"/>
      <c r="D101" s="12"/>
      <c r="E101" s="19"/>
      <c r="F101" s="19"/>
      <c r="G101" s="7">
        <f t="shared" si="24"/>
        <v>0</v>
      </c>
      <c r="H101" s="30"/>
      <c r="I101" s="28"/>
      <c r="J101" s="7"/>
      <c r="K101" s="8">
        <f t="shared" si="25"/>
        <v>0</v>
      </c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</row>
    <row r="102" spans="1:77" s="10" customFormat="1" hidden="1" x14ac:dyDescent="0.25">
      <c r="A102" s="10" t="s">
        <v>63</v>
      </c>
      <c r="B102" s="29" t="s">
        <v>17</v>
      </c>
      <c r="C102" s="11"/>
      <c r="D102" s="12"/>
      <c r="E102" s="19"/>
      <c r="F102" s="19"/>
      <c r="G102" s="7">
        <f t="shared" si="24"/>
        <v>0</v>
      </c>
      <c r="H102" s="30"/>
      <c r="I102" s="28"/>
      <c r="J102" s="7"/>
      <c r="K102" s="8">
        <f t="shared" si="25"/>
        <v>0</v>
      </c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</row>
    <row r="103" spans="1:77" s="10" customFormat="1" hidden="1" x14ac:dyDescent="0.25">
      <c r="A103" s="10" t="s">
        <v>64</v>
      </c>
      <c r="B103" s="29" t="s">
        <v>17</v>
      </c>
      <c r="C103" s="11"/>
      <c r="D103" s="12"/>
      <c r="E103" s="19"/>
      <c r="F103" s="19"/>
      <c r="G103" s="7">
        <f t="shared" si="24"/>
        <v>0</v>
      </c>
      <c r="H103" s="30"/>
      <c r="I103" s="28"/>
      <c r="J103" s="7"/>
      <c r="K103" s="8">
        <f t="shared" si="25"/>
        <v>0</v>
      </c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</row>
    <row r="104" spans="1:77" s="10" customFormat="1" hidden="1" x14ac:dyDescent="0.25">
      <c r="A104" s="10" t="s">
        <v>65</v>
      </c>
      <c r="B104" s="29" t="s">
        <v>17</v>
      </c>
      <c r="C104" s="11"/>
      <c r="D104" s="12"/>
      <c r="E104" s="19"/>
      <c r="F104" s="19"/>
      <c r="G104" s="7">
        <f t="shared" si="24"/>
        <v>0</v>
      </c>
      <c r="H104" s="30"/>
      <c r="I104" s="28"/>
      <c r="J104" s="7"/>
      <c r="K104" s="8">
        <f t="shared" si="25"/>
        <v>0</v>
      </c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</row>
    <row r="105" spans="1:77" s="10" customFormat="1" hidden="1" x14ac:dyDescent="0.25">
      <c r="A105" s="10" t="s">
        <v>66</v>
      </c>
      <c r="B105" s="29" t="s">
        <v>17</v>
      </c>
      <c r="C105" s="11"/>
      <c r="D105" s="12"/>
      <c r="E105" s="19"/>
      <c r="F105" s="19"/>
      <c r="G105" s="7">
        <f t="shared" si="24"/>
        <v>0</v>
      </c>
      <c r="H105" s="30"/>
      <c r="I105" s="28"/>
      <c r="J105" s="7"/>
      <c r="K105" s="8">
        <f t="shared" si="25"/>
        <v>0</v>
      </c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</row>
    <row r="106" spans="1:77" s="10" customFormat="1" hidden="1" x14ac:dyDescent="0.25">
      <c r="A106" s="10" t="s">
        <v>67</v>
      </c>
      <c r="B106" s="29" t="s">
        <v>17</v>
      </c>
      <c r="C106" s="11"/>
      <c r="D106" s="12"/>
      <c r="E106" s="19"/>
      <c r="F106" s="19"/>
      <c r="G106" s="7">
        <f t="shared" si="24"/>
        <v>0</v>
      </c>
      <c r="H106" s="30"/>
      <c r="I106" s="28"/>
      <c r="J106" s="7"/>
      <c r="K106" s="8">
        <f t="shared" si="25"/>
        <v>0</v>
      </c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</row>
    <row r="107" spans="1:77" s="10" customFormat="1" hidden="1" x14ac:dyDescent="0.25">
      <c r="A107" s="10" t="s">
        <v>68</v>
      </c>
      <c r="B107" s="29" t="s">
        <v>17</v>
      </c>
      <c r="C107" s="11"/>
      <c r="D107" s="12"/>
      <c r="E107" s="19"/>
      <c r="F107" s="19"/>
      <c r="G107" s="7">
        <f t="shared" si="24"/>
        <v>0</v>
      </c>
      <c r="H107" s="30"/>
      <c r="I107" s="28"/>
      <c r="J107" s="7"/>
      <c r="K107" s="8">
        <f t="shared" si="25"/>
        <v>0</v>
      </c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</row>
    <row r="108" spans="1:77" s="10" customFormat="1" hidden="1" x14ac:dyDescent="0.25">
      <c r="A108" s="10" t="s">
        <v>69</v>
      </c>
      <c r="B108" s="29" t="s">
        <v>17</v>
      </c>
      <c r="C108" s="11"/>
      <c r="D108" s="12"/>
      <c r="E108" s="19"/>
      <c r="F108" s="19"/>
      <c r="G108" s="7">
        <f t="shared" si="24"/>
        <v>0</v>
      </c>
      <c r="H108" s="30"/>
      <c r="I108" s="28"/>
      <c r="J108" s="7"/>
      <c r="K108" s="8">
        <f t="shared" si="25"/>
        <v>0</v>
      </c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</row>
    <row r="109" spans="1:77" s="10" customFormat="1" hidden="1" x14ac:dyDescent="0.25">
      <c r="A109" s="10" t="s">
        <v>70</v>
      </c>
      <c r="B109" s="29" t="s">
        <v>17</v>
      </c>
      <c r="C109" s="11"/>
      <c r="D109" s="12"/>
      <c r="E109" s="19"/>
      <c r="F109" s="19"/>
      <c r="G109" s="7">
        <f t="shared" si="24"/>
        <v>0</v>
      </c>
      <c r="H109" s="30"/>
      <c r="I109" s="28"/>
      <c r="J109" s="7"/>
      <c r="K109" s="8">
        <f t="shared" si="25"/>
        <v>0</v>
      </c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</row>
    <row r="110" spans="1:77" s="10" customFormat="1" hidden="1" x14ac:dyDescent="0.25">
      <c r="A110" s="10" t="s">
        <v>71</v>
      </c>
      <c r="B110" s="29" t="s">
        <v>17</v>
      </c>
      <c r="C110" s="11"/>
      <c r="D110" s="12"/>
      <c r="E110" s="19"/>
      <c r="F110" s="19"/>
      <c r="G110" s="7">
        <f t="shared" si="24"/>
        <v>0</v>
      </c>
      <c r="H110" s="30"/>
      <c r="I110" s="28"/>
      <c r="J110" s="7"/>
      <c r="K110" s="8">
        <f t="shared" si="25"/>
        <v>0</v>
      </c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</row>
    <row r="111" spans="1:77" s="10" customFormat="1" hidden="1" x14ac:dyDescent="0.25">
      <c r="A111" s="10" t="s">
        <v>72</v>
      </c>
      <c r="B111" s="29" t="s">
        <v>17</v>
      </c>
      <c r="C111" s="11"/>
      <c r="D111" s="12"/>
      <c r="E111" s="19"/>
      <c r="F111" s="19"/>
      <c r="G111" s="7">
        <f t="shared" si="24"/>
        <v>0</v>
      </c>
      <c r="H111" s="30"/>
      <c r="I111" s="28"/>
      <c r="J111" s="7"/>
      <c r="K111" s="8">
        <f t="shared" si="25"/>
        <v>0</v>
      </c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</row>
    <row r="112" spans="1:77" s="10" customFormat="1" hidden="1" x14ac:dyDescent="0.25">
      <c r="A112" s="10" t="s">
        <v>73</v>
      </c>
      <c r="B112" s="29" t="s">
        <v>17</v>
      </c>
      <c r="C112" s="11"/>
      <c r="D112" s="12"/>
      <c r="E112" s="19"/>
      <c r="F112" s="19"/>
      <c r="G112" s="7">
        <f t="shared" si="24"/>
        <v>0</v>
      </c>
      <c r="H112" s="30"/>
      <c r="I112" s="28"/>
      <c r="J112" s="7"/>
      <c r="K112" s="8">
        <f t="shared" si="25"/>
        <v>0</v>
      </c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</row>
    <row r="113" spans="1:77" s="10" customFormat="1" hidden="1" x14ac:dyDescent="0.25">
      <c r="A113" s="10" t="s">
        <v>74</v>
      </c>
      <c r="B113" s="29" t="s">
        <v>17</v>
      </c>
      <c r="C113" s="11"/>
      <c r="D113" s="12"/>
      <c r="E113" s="19"/>
      <c r="F113" s="19"/>
      <c r="G113" s="7">
        <f t="shared" si="24"/>
        <v>0</v>
      </c>
      <c r="H113" s="30"/>
      <c r="I113" s="28"/>
      <c r="J113" s="7"/>
      <c r="K113" s="8">
        <f t="shared" si="25"/>
        <v>0</v>
      </c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</row>
    <row r="114" spans="1:77" s="10" customFormat="1" hidden="1" x14ac:dyDescent="0.25">
      <c r="A114" s="10" t="s">
        <v>75</v>
      </c>
      <c r="B114" s="29" t="s">
        <v>17</v>
      </c>
      <c r="C114" s="11"/>
      <c r="D114" s="12"/>
      <c r="E114" s="19"/>
      <c r="F114" s="19"/>
      <c r="G114" s="7">
        <f t="shared" si="24"/>
        <v>0</v>
      </c>
      <c r="H114" s="30"/>
      <c r="I114" s="28"/>
      <c r="J114" s="7"/>
      <c r="K114" s="8">
        <f t="shared" si="25"/>
        <v>0</v>
      </c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</row>
    <row r="115" spans="1:77" s="10" customFormat="1" hidden="1" x14ac:dyDescent="0.25">
      <c r="A115" s="10" t="s">
        <v>89</v>
      </c>
      <c r="B115" s="29" t="s">
        <v>17</v>
      </c>
      <c r="C115" s="11"/>
      <c r="D115" s="12"/>
      <c r="E115" s="19"/>
      <c r="F115" s="19"/>
      <c r="G115" s="7">
        <f t="shared" si="24"/>
        <v>0</v>
      </c>
      <c r="H115" s="30"/>
      <c r="I115" s="28"/>
      <c r="J115" s="7"/>
      <c r="K115" s="8">
        <f t="shared" si="25"/>
        <v>0</v>
      </c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</row>
    <row r="116" spans="1:77" s="10" customFormat="1" hidden="1" x14ac:dyDescent="0.25">
      <c r="A116" s="10" t="s">
        <v>90</v>
      </c>
      <c r="B116" s="29" t="s">
        <v>17</v>
      </c>
      <c r="C116" s="11"/>
      <c r="D116" s="12"/>
      <c r="E116" s="19"/>
      <c r="F116" s="19"/>
      <c r="G116" s="7">
        <f t="shared" si="24"/>
        <v>0</v>
      </c>
      <c r="H116" s="30"/>
      <c r="I116" s="28"/>
      <c r="J116" s="7"/>
      <c r="K116" s="8">
        <f t="shared" si="25"/>
        <v>0</v>
      </c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</row>
    <row r="117" spans="1:77" s="10" customFormat="1" hidden="1" x14ac:dyDescent="0.25">
      <c r="A117" s="10" t="s">
        <v>76</v>
      </c>
      <c r="B117" s="29" t="s">
        <v>17</v>
      </c>
      <c r="C117" s="11"/>
      <c r="D117" s="12"/>
      <c r="E117" s="19"/>
      <c r="F117" s="19"/>
      <c r="G117" s="7">
        <f t="shared" si="24"/>
        <v>0</v>
      </c>
      <c r="H117" s="30"/>
      <c r="I117" s="28"/>
      <c r="J117" s="7"/>
      <c r="K117" s="8">
        <f t="shared" si="25"/>
        <v>0</v>
      </c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</row>
    <row r="118" spans="1:77" s="10" customFormat="1" hidden="1" x14ac:dyDescent="0.25">
      <c r="A118" s="10" t="s">
        <v>77</v>
      </c>
      <c r="B118" s="29" t="s">
        <v>17</v>
      </c>
      <c r="C118" s="11"/>
      <c r="D118" s="12"/>
      <c r="E118" s="19"/>
      <c r="F118" s="19"/>
      <c r="G118" s="7">
        <f t="shared" si="24"/>
        <v>0</v>
      </c>
      <c r="H118" s="30"/>
      <c r="I118" s="28"/>
      <c r="J118" s="7"/>
      <c r="K118" s="8">
        <f t="shared" si="25"/>
        <v>0</v>
      </c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</row>
    <row r="119" spans="1:77" s="10" customFormat="1" hidden="1" x14ac:dyDescent="0.25">
      <c r="A119" s="10" t="s">
        <v>78</v>
      </c>
      <c r="B119" s="29" t="s">
        <v>17</v>
      </c>
      <c r="C119" s="11"/>
      <c r="D119" s="12"/>
      <c r="E119" s="19"/>
      <c r="F119" s="19"/>
      <c r="G119" s="7">
        <f t="shared" si="24"/>
        <v>0</v>
      </c>
      <c r="H119" s="30"/>
      <c r="I119" s="28"/>
      <c r="J119" s="7"/>
      <c r="K119" s="8">
        <f t="shared" si="25"/>
        <v>0</v>
      </c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</row>
    <row r="120" spans="1:77" s="3" customFormat="1" hidden="1" x14ac:dyDescent="0.25">
      <c r="A120" s="3" t="s">
        <v>128</v>
      </c>
      <c r="B120" s="29" t="s">
        <v>17</v>
      </c>
      <c r="C120" s="21">
        <v>1000</v>
      </c>
      <c r="D120" s="22">
        <v>1</v>
      </c>
      <c r="E120" s="25">
        <v>44950</v>
      </c>
      <c r="F120" s="25">
        <v>44985</v>
      </c>
      <c r="G120" s="7">
        <f t="shared" si="24"/>
        <v>1.1666666666666667</v>
      </c>
      <c r="H120" s="30"/>
      <c r="I120" s="28"/>
      <c r="J120" s="7"/>
      <c r="K120" s="8">
        <f t="shared" si="25"/>
        <v>0</v>
      </c>
    </row>
    <row r="121" spans="1:77" s="3" customFormat="1" hidden="1" x14ac:dyDescent="0.25">
      <c r="A121" s="3" t="s">
        <v>129</v>
      </c>
      <c r="B121" s="29" t="s">
        <v>17</v>
      </c>
      <c r="C121" s="21">
        <v>1000</v>
      </c>
      <c r="D121" s="22">
        <v>1</v>
      </c>
      <c r="E121" s="25">
        <v>44414</v>
      </c>
      <c r="F121" s="25">
        <v>44449</v>
      </c>
      <c r="G121" s="7">
        <f t="shared" si="24"/>
        <v>1.1666666666666667</v>
      </c>
      <c r="H121" s="30"/>
      <c r="I121" s="28"/>
      <c r="J121" s="7"/>
      <c r="K121" s="8">
        <f t="shared" si="25"/>
        <v>0</v>
      </c>
    </row>
    <row r="122" spans="1:77" s="3" customFormat="1" hidden="1" x14ac:dyDescent="0.25">
      <c r="A122" s="3" t="s">
        <v>130</v>
      </c>
      <c r="B122" s="29" t="s">
        <v>17</v>
      </c>
      <c r="C122" s="21">
        <v>1000</v>
      </c>
      <c r="D122" s="22">
        <v>1</v>
      </c>
      <c r="E122" s="25">
        <v>44134</v>
      </c>
      <c r="F122" s="25">
        <v>44179</v>
      </c>
      <c r="G122" s="7">
        <f t="shared" si="24"/>
        <v>1.5</v>
      </c>
      <c r="H122" s="30"/>
      <c r="I122" s="28"/>
      <c r="J122" s="7"/>
      <c r="K122" s="8">
        <f t="shared" si="25"/>
        <v>0</v>
      </c>
    </row>
    <row r="123" spans="1:77" s="3" customFormat="1" hidden="1" x14ac:dyDescent="0.25">
      <c r="A123" s="3" t="s">
        <v>96</v>
      </c>
      <c r="B123" s="29" t="s">
        <v>17</v>
      </c>
      <c r="C123" s="21">
        <v>1000</v>
      </c>
      <c r="D123" s="22">
        <v>1</v>
      </c>
      <c r="E123" s="25">
        <v>44785</v>
      </c>
      <c r="F123" s="25">
        <v>44823</v>
      </c>
      <c r="G123" s="7">
        <f t="shared" si="24"/>
        <v>1.2666666666666666</v>
      </c>
      <c r="H123" s="30"/>
      <c r="I123" s="28"/>
      <c r="J123" s="7"/>
      <c r="K123" s="8">
        <f t="shared" si="25"/>
        <v>0</v>
      </c>
    </row>
    <row r="124" spans="1:77" s="10" customFormat="1" hidden="1" x14ac:dyDescent="0.25">
      <c r="A124" s="10" t="s">
        <v>86</v>
      </c>
      <c r="B124" s="29" t="s">
        <v>17</v>
      </c>
      <c r="C124" s="11"/>
      <c r="D124" s="12"/>
      <c r="E124" s="25">
        <v>44033</v>
      </c>
      <c r="F124" s="25">
        <v>44119</v>
      </c>
      <c r="G124" s="7">
        <f t="shared" si="24"/>
        <v>2.8666666666666667</v>
      </c>
      <c r="H124" s="30"/>
      <c r="I124" s="28"/>
      <c r="J124" s="7"/>
      <c r="K124" s="8">
        <f t="shared" ref="K124:K141" si="26">C124*D124*J124</f>
        <v>0</v>
      </c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</row>
    <row r="125" spans="1:77" s="3" customFormat="1" hidden="1" x14ac:dyDescent="0.25">
      <c r="A125" s="3" t="s">
        <v>131</v>
      </c>
      <c r="B125" s="29" t="s">
        <v>17</v>
      </c>
      <c r="C125" s="21">
        <v>1000</v>
      </c>
      <c r="D125" s="22">
        <v>1</v>
      </c>
      <c r="E125" s="25">
        <v>44138</v>
      </c>
      <c r="F125" s="25">
        <v>44167</v>
      </c>
      <c r="G125" s="7">
        <f t="shared" si="24"/>
        <v>0.96666666666666667</v>
      </c>
      <c r="H125" s="30"/>
      <c r="I125" s="28"/>
      <c r="J125" s="7"/>
      <c r="K125" s="8">
        <f t="shared" si="26"/>
        <v>0</v>
      </c>
    </row>
    <row r="126" spans="1:77" s="3" customFormat="1" hidden="1" x14ac:dyDescent="0.25">
      <c r="A126" s="3" t="s">
        <v>104</v>
      </c>
      <c r="B126" s="29" t="s">
        <v>17</v>
      </c>
      <c r="C126" s="21">
        <v>1000</v>
      </c>
      <c r="D126" s="22">
        <v>1</v>
      </c>
      <c r="E126" s="25">
        <v>44566</v>
      </c>
      <c r="F126" s="25">
        <v>44601</v>
      </c>
      <c r="G126" s="7">
        <f t="shared" si="24"/>
        <v>1.1666666666666667</v>
      </c>
      <c r="H126" s="30"/>
      <c r="I126" s="28"/>
      <c r="J126" s="7"/>
      <c r="K126" s="8">
        <f t="shared" si="26"/>
        <v>0</v>
      </c>
    </row>
    <row r="127" spans="1:77" s="3" customFormat="1" hidden="1" x14ac:dyDescent="0.25">
      <c r="A127" s="3" t="s">
        <v>97</v>
      </c>
      <c r="B127" s="29" t="s">
        <v>17</v>
      </c>
      <c r="C127" s="21">
        <v>1000</v>
      </c>
      <c r="D127" s="22">
        <v>1</v>
      </c>
      <c r="E127" s="25">
        <v>45022</v>
      </c>
      <c r="F127" s="25">
        <v>45055</v>
      </c>
      <c r="G127" s="7">
        <f t="shared" si="24"/>
        <v>1.1000000000000001</v>
      </c>
      <c r="H127" s="30"/>
      <c r="I127" s="28"/>
      <c r="J127" s="7"/>
      <c r="K127" s="8">
        <f t="shared" si="26"/>
        <v>0</v>
      </c>
    </row>
    <row r="128" spans="1:77" s="3" customFormat="1" hidden="1" x14ac:dyDescent="0.25">
      <c r="A128" s="3" t="s">
        <v>132</v>
      </c>
      <c r="B128" s="29" t="s">
        <v>17</v>
      </c>
      <c r="C128" s="21">
        <v>1000</v>
      </c>
      <c r="D128" s="22">
        <v>1</v>
      </c>
      <c r="E128" s="25">
        <v>44104</v>
      </c>
      <c r="F128" s="25">
        <v>44165</v>
      </c>
      <c r="G128" s="7">
        <f t="shared" si="24"/>
        <v>2.0333333333333332</v>
      </c>
      <c r="H128" s="30"/>
      <c r="I128" s="28"/>
      <c r="J128" s="7"/>
      <c r="K128" s="8">
        <f t="shared" si="26"/>
        <v>0</v>
      </c>
    </row>
    <row r="129" spans="1:77" s="3" customFormat="1" hidden="1" x14ac:dyDescent="0.25">
      <c r="A129" s="3" t="s">
        <v>133</v>
      </c>
      <c r="B129" s="29" t="s">
        <v>17</v>
      </c>
      <c r="C129" s="14"/>
      <c r="D129" s="15"/>
      <c r="E129" s="25">
        <v>43487</v>
      </c>
      <c r="F129" s="25">
        <v>43487</v>
      </c>
      <c r="G129" s="7">
        <f t="shared" si="24"/>
        <v>0</v>
      </c>
      <c r="H129" s="30"/>
      <c r="I129" s="28"/>
      <c r="J129" s="7"/>
      <c r="K129" s="8">
        <f t="shared" si="26"/>
        <v>0</v>
      </c>
    </row>
    <row r="130" spans="1:77" s="3" customFormat="1" hidden="1" x14ac:dyDescent="0.25">
      <c r="A130" s="3" t="s">
        <v>98</v>
      </c>
      <c r="B130" s="29" t="s">
        <v>17</v>
      </c>
      <c r="C130" s="21">
        <v>1000</v>
      </c>
      <c r="D130" s="22">
        <v>1</v>
      </c>
      <c r="E130" s="25">
        <v>45772</v>
      </c>
      <c r="F130" s="25">
        <v>45810</v>
      </c>
      <c r="G130" s="7">
        <f t="shared" si="24"/>
        <v>1.2666666666666666</v>
      </c>
      <c r="H130" s="30"/>
      <c r="I130" s="28"/>
      <c r="J130" s="7"/>
      <c r="K130" s="8">
        <f t="shared" si="26"/>
        <v>0</v>
      </c>
    </row>
    <row r="131" spans="1:77" s="10" customFormat="1" hidden="1" x14ac:dyDescent="0.25">
      <c r="A131" s="10" t="s">
        <v>87</v>
      </c>
      <c r="B131" s="29" t="s">
        <v>17</v>
      </c>
      <c r="C131" s="11"/>
      <c r="D131" s="12"/>
      <c r="E131" s="25">
        <v>44092</v>
      </c>
      <c r="F131" s="25">
        <v>44119</v>
      </c>
      <c r="G131" s="7">
        <f t="shared" si="24"/>
        <v>0.9</v>
      </c>
      <c r="H131" s="30"/>
      <c r="I131" s="28"/>
      <c r="J131" s="7"/>
      <c r="K131" s="8">
        <f t="shared" si="26"/>
        <v>0</v>
      </c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</row>
    <row r="132" spans="1:77" s="3" customFormat="1" hidden="1" x14ac:dyDescent="0.25">
      <c r="A132" s="3" t="s">
        <v>134</v>
      </c>
      <c r="B132" s="29" t="s">
        <v>17</v>
      </c>
      <c r="C132" s="21">
        <v>1000</v>
      </c>
      <c r="D132" s="22">
        <v>1</v>
      </c>
      <c r="E132" s="25">
        <v>44803</v>
      </c>
      <c r="F132" s="25">
        <v>44838</v>
      </c>
      <c r="G132" s="7">
        <f t="shared" si="24"/>
        <v>1.1666666666666667</v>
      </c>
      <c r="H132" s="30"/>
      <c r="I132" s="28"/>
      <c r="J132" s="7"/>
      <c r="K132" s="8">
        <f t="shared" si="26"/>
        <v>0</v>
      </c>
    </row>
    <row r="133" spans="1:77" s="3" customFormat="1" hidden="1" x14ac:dyDescent="0.25">
      <c r="A133" s="3" t="s">
        <v>135</v>
      </c>
      <c r="B133" s="29" t="s">
        <v>17</v>
      </c>
      <c r="C133" s="21">
        <v>1000</v>
      </c>
      <c r="D133" s="22">
        <v>1</v>
      </c>
      <c r="E133" s="25">
        <v>44803</v>
      </c>
      <c r="F133" s="25">
        <v>44838</v>
      </c>
      <c r="G133" s="7">
        <f t="shared" si="24"/>
        <v>1.1666666666666667</v>
      </c>
      <c r="H133" s="30"/>
      <c r="I133" s="28"/>
      <c r="J133" s="7"/>
      <c r="K133" s="8">
        <f t="shared" si="26"/>
        <v>0</v>
      </c>
    </row>
    <row r="134" spans="1:77" s="3" customFormat="1" hidden="1" x14ac:dyDescent="0.25">
      <c r="A134" s="3" t="s">
        <v>136</v>
      </c>
      <c r="B134" s="29" t="s">
        <v>17</v>
      </c>
      <c r="C134" s="21">
        <v>1000</v>
      </c>
      <c r="D134" s="22">
        <v>1</v>
      </c>
      <c r="E134" s="25">
        <v>44134</v>
      </c>
      <c r="F134" s="25">
        <v>44169</v>
      </c>
      <c r="G134" s="7">
        <f t="shared" si="24"/>
        <v>1.1666666666666667</v>
      </c>
      <c r="H134" s="30"/>
      <c r="I134" s="28"/>
      <c r="J134" s="7"/>
      <c r="K134" s="8">
        <f t="shared" si="26"/>
        <v>0</v>
      </c>
    </row>
    <row r="135" spans="1:77" s="3" customFormat="1" hidden="1" x14ac:dyDescent="0.25">
      <c r="A135" s="3" t="s">
        <v>137</v>
      </c>
      <c r="B135" s="29" t="s">
        <v>17</v>
      </c>
      <c r="C135" s="21">
        <v>1000</v>
      </c>
      <c r="D135" s="22">
        <v>1</v>
      </c>
      <c r="E135" s="25">
        <v>44085</v>
      </c>
      <c r="F135" s="25">
        <v>44134</v>
      </c>
      <c r="G135" s="7">
        <f t="shared" si="24"/>
        <v>1.6333333333333333</v>
      </c>
      <c r="H135" s="30"/>
      <c r="I135" s="28"/>
      <c r="J135" s="7"/>
      <c r="K135" s="8">
        <f t="shared" si="26"/>
        <v>0</v>
      </c>
    </row>
    <row r="136" spans="1:77" s="3" customFormat="1" hidden="1" x14ac:dyDescent="0.25">
      <c r="A136" s="3" t="s">
        <v>138</v>
      </c>
      <c r="B136" s="29" t="s">
        <v>17</v>
      </c>
      <c r="C136" s="21">
        <v>1000</v>
      </c>
      <c r="D136" s="22">
        <v>1</v>
      </c>
      <c r="E136" s="25">
        <v>44092</v>
      </c>
      <c r="F136" s="25">
        <v>44134</v>
      </c>
      <c r="G136" s="7">
        <f t="shared" si="24"/>
        <v>1.4</v>
      </c>
      <c r="H136" s="30"/>
      <c r="I136" s="28"/>
      <c r="J136" s="7"/>
      <c r="K136" s="8">
        <f t="shared" si="26"/>
        <v>0</v>
      </c>
    </row>
    <row r="137" spans="1:77" s="3" customFormat="1" hidden="1" x14ac:dyDescent="0.25">
      <c r="A137" s="3" t="s">
        <v>139</v>
      </c>
      <c r="B137" s="29" t="s">
        <v>17</v>
      </c>
      <c r="C137" s="21">
        <v>1000</v>
      </c>
      <c r="D137" s="22">
        <v>1</v>
      </c>
      <c r="E137" s="25">
        <v>44797</v>
      </c>
      <c r="F137" s="25">
        <v>44803</v>
      </c>
      <c r="G137" s="7">
        <f t="shared" si="24"/>
        <v>0.2</v>
      </c>
      <c r="H137" s="30"/>
      <c r="I137" s="28"/>
      <c r="J137" s="7"/>
      <c r="K137" s="8">
        <f t="shared" si="26"/>
        <v>0</v>
      </c>
    </row>
    <row r="138" spans="1:77" s="3" customFormat="1" hidden="1" x14ac:dyDescent="0.25">
      <c r="A138" s="3" t="s">
        <v>140</v>
      </c>
      <c r="B138" s="29" t="s">
        <v>17</v>
      </c>
      <c r="C138" s="21">
        <v>1000</v>
      </c>
      <c r="D138" s="22">
        <v>1</v>
      </c>
      <c r="E138" s="25">
        <v>44776</v>
      </c>
      <c r="F138" s="25">
        <v>44783</v>
      </c>
      <c r="G138" s="7">
        <f t="shared" si="24"/>
        <v>0.23333333333333334</v>
      </c>
      <c r="H138" s="30"/>
      <c r="I138" s="28"/>
      <c r="J138" s="7"/>
      <c r="K138" s="8">
        <f t="shared" si="26"/>
        <v>0</v>
      </c>
    </row>
    <row r="139" spans="1:77" s="3" customFormat="1" hidden="1" x14ac:dyDescent="0.25">
      <c r="A139" s="3" t="s">
        <v>141</v>
      </c>
      <c r="B139" s="29" t="s">
        <v>17</v>
      </c>
      <c r="C139" s="21">
        <v>1000</v>
      </c>
      <c r="D139" s="22">
        <v>1</v>
      </c>
      <c r="E139" s="25">
        <v>44735</v>
      </c>
      <c r="F139" s="25">
        <v>44742</v>
      </c>
      <c r="G139" s="7">
        <f t="shared" si="24"/>
        <v>0.23333333333333334</v>
      </c>
      <c r="H139" s="30"/>
      <c r="I139" s="28"/>
      <c r="J139" s="7"/>
      <c r="K139" s="8">
        <f t="shared" si="26"/>
        <v>0</v>
      </c>
    </row>
    <row r="140" spans="1:77" s="3" customFormat="1" x14ac:dyDescent="0.25">
      <c r="A140" s="3" t="s">
        <v>164</v>
      </c>
      <c r="B140" s="14" t="s">
        <v>38</v>
      </c>
      <c r="C140" s="14">
        <v>170000</v>
      </c>
      <c r="D140" s="15">
        <v>1</v>
      </c>
      <c r="E140" s="20"/>
      <c r="F140" s="23">
        <f>$B$4</f>
        <v>46266</v>
      </c>
      <c r="G140" s="15"/>
      <c r="H140" s="20"/>
      <c r="I140" s="20">
        <f>$B$4</f>
        <v>46266</v>
      </c>
      <c r="J140" s="15">
        <f>IF($B$3&gt;E140,(I140-$B$3)/30,G140)</f>
        <v>60.866666666666667</v>
      </c>
      <c r="K140" s="16">
        <f t="shared" si="26"/>
        <v>10347333.333333334</v>
      </c>
    </row>
    <row r="141" spans="1:77" s="3" customFormat="1" x14ac:dyDescent="0.25">
      <c r="A141" s="3" t="s">
        <v>165</v>
      </c>
      <c r="B141" s="14" t="s">
        <v>38</v>
      </c>
      <c r="C141" s="14">
        <v>74000</v>
      </c>
      <c r="D141" s="15">
        <v>1</v>
      </c>
      <c r="E141" s="20"/>
      <c r="F141" s="23">
        <f t="shared" ref="F141:I149" si="27">$B$4</f>
        <v>46266</v>
      </c>
      <c r="G141" s="15"/>
      <c r="H141" s="20"/>
      <c r="I141" s="20">
        <f t="shared" si="27"/>
        <v>46266</v>
      </c>
      <c r="J141" s="15">
        <f>IF($B$3&gt;E141,(I141-$B$3)/30,G141)</f>
        <v>60.866666666666667</v>
      </c>
      <c r="K141" s="16">
        <f t="shared" si="26"/>
        <v>4504133.333333333</v>
      </c>
    </row>
    <row r="142" spans="1:77" ht="30" x14ac:dyDescent="0.25">
      <c r="A142" s="1" t="s">
        <v>166</v>
      </c>
      <c r="B142" s="14" t="str">
        <f>IF(I142&lt;$B$3,"SIM","SPC")</f>
        <v>SPC</v>
      </c>
      <c r="C142" s="14">
        <v>2500</v>
      </c>
      <c r="D142" s="15">
        <f t="shared" si="5"/>
        <v>21.666666666666668</v>
      </c>
      <c r="E142" s="25">
        <v>43918</v>
      </c>
      <c r="F142" s="25">
        <v>45225</v>
      </c>
      <c r="G142" s="7">
        <f>(F142-E142)/30</f>
        <v>43.56666666666667</v>
      </c>
      <c r="H142" s="20">
        <v>43374</v>
      </c>
      <c r="I142" s="20">
        <v>46054</v>
      </c>
      <c r="J142" s="15">
        <f>(I142-$B$3)/30</f>
        <v>53.8</v>
      </c>
      <c r="K142" s="8">
        <f>C142*D142*J142*0.5</f>
        <v>1457083.3333333335</v>
      </c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</row>
    <row r="143" spans="1:77" s="10" customFormat="1" x14ac:dyDescent="0.25">
      <c r="A143" s="1" t="s">
        <v>167</v>
      </c>
      <c r="B143" s="14" t="s">
        <v>38</v>
      </c>
      <c r="C143" s="14">
        <v>64000</v>
      </c>
      <c r="D143" s="15">
        <v>1</v>
      </c>
      <c r="E143" s="18"/>
      <c r="F143" s="23">
        <f t="shared" si="27"/>
        <v>46266</v>
      </c>
      <c r="G143" s="7"/>
      <c r="H143" s="20"/>
      <c r="I143" s="20">
        <f t="shared" si="27"/>
        <v>46266</v>
      </c>
      <c r="J143" s="15">
        <f>IF($B$3&gt;E143,(I143-$B$3)/30,G143)</f>
        <v>60.866666666666667</v>
      </c>
      <c r="K143" s="8">
        <f t="shared" ref="K143:K154" si="28">C143*D143*J143</f>
        <v>3895466.6666666665</v>
      </c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</row>
    <row r="144" spans="1:77" s="3" customFormat="1" x14ac:dyDescent="0.25">
      <c r="A144" s="3" t="s">
        <v>158</v>
      </c>
      <c r="B144" s="14" t="s">
        <v>38</v>
      </c>
      <c r="C144" s="14">
        <v>50000</v>
      </c>
      <c r="D144" s="15">
        <v>1</v>
      </c>
      <c r="E144" s="20"/>
      <c r="F144" s="23">
        <f t="shared" si="27"/>
        <v>46266</v>
      </c>
      <c r="G144" s="15"/>
      <c r="H144" s="20"/>
      <c r="I144" s="20">
        <f t="shared" si="27"/>
        <v>46266</v>
      </c>
      <c r="J144" s="15">
        <f>IF($B$3&gt;E144,(I144-$B$3)/30,G144)</f>
        <v>60.866666666666667</v>
      </c>
      <c r="K144" s="16">
        <f t="shared" si="28"/>
        <v>3043333.3333333335</v>
      </c>
    </row>
    <row r="145" spans="1:77" s="3" customFormat="1" x14ac:dyDescent="0.25">
      <c r="A145" s="3" t="s">
        <v>168</v>
      </c>
      <c r="B145" s="14" t="s">
        <v>38</v>
      </c>
      <c r="C145" s="14">
        <v>2500</v>
      </c>
      <c r="D145" s="15">
        <v>1</v>
      </c>
      <c r="E145" s="20"/>
      <c r="F145" s="23">
        <f t="shared" si="27"/>
        <v>46266</v>
      </c>
      <c r="G145" s="15"/>
      <c r="H145" s="20"/>
      <c r="I145" s="20">
        <f t="shared" si="27"/>
        <v>46266</v>
      </c>
      <c r="J145" s="15">
        <f>IF($B$3&gt;E145,(I145-$B$3)/30,G145)</f>
        <v>60.866666666666667</v>
      </c>
      <c r="K145" s="16">
        <f t="shared" si="28"/>
        <v>152166.66666666666</v>
      </c>
    </row>
    <row r="146" spans="1:77" s="10" customFormat="1" x14ac:dyDescent="0.25">
      <c r="A146" s="1" t="s">
        <v>159</v>
      </c>
      <c r="B146" s="14" t="s">
        <v>38</v>
      </c>
      <c r="C146" s="14">
        <f>(80000+120000)</f>
        <v>200000</v>
      </c>
      <c r="D146" s="15">
        <v>1</v>
      </c>
      <c r="E146" s="18"/>
      <c r="F146" s="23">
        <f t="shared" si="27"/>
        <v>46266</v>
      </c>
      <c r="G146" s="7"/>
      <c r="H146" s="20"/>
      <c r="I146" s="20">
        <f t="shared" si="27"/>
        <v>46266</v>
      </c>
      <c r="J146" s="15">
        <f>IF($B$3&gt;E146,(I146-$B$3)/30,G146)</f>
        <v>60.866666666666667</v>
      </c>
      <c r="K146" s="8">
        <f t="shared" si="28"/>
        <v>12173333.333333334</v>
      </c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</row>
    <row r="147" spans="1:77" s="10" customFormat="1" x14ac:dyDescent="0.25">
      <c r="A147" s="1" t="s">
        <v>169</v>
      </c>
      <c r="B147" s="14" t="s">
        <v>38</v>
      </c>
      <c r="C147" s="14">
        <f>7560+42000</f>
        <v>49560</v>
      </c>
      <c r="D147" s="15">
        <v>1</v>
      </c>
      <c r="E147" s="18"/>
      <c r="F147" s="23">
        <f t="shared" si="27"/>
        <v>46266</v>
      </c>
      <c r="G147" s="7"/>
      <c r="H147" s="20"/>
      <c r="I147" s="20">
        <f t="shared" si="27"/>
        <v>46266</v>
      </c>
      <c r="J147" s="15">
        <v>60.9</v>
      </c>
      <c r="K147" s="8">
        <f t="shared" si="28"/>
        <v>3018204</v>
      </c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</row>
    <row r="148" spans="1:77" s="10" customFormat="1" x14ac:dyDescent="0.25">
      <c r="A148" s="1" t="s">
        <v>47</v>
      </c>
      <c r="B148" s="14" t="s">
        <v>38</v>
      </c>
      <c r="C148" s="14">
        <v>80000</v>
      </c>
      <c r="D148" s="15">
        <v>1</v>
      </c>
      <c r="E148" s="18"/>
      <c r="F148" s="23">
        <f t="shared" si="27"/>
        <v>46266</v>
      </c>
      <c r="G148" s="7"/>
      <c r="H148" s="20"/>
      <c r="I148" s="20">
        <f t="shared" si="27"/>
        <v>46266</v>
      </c>
      <c r="J148" s="15">
        <f>IF($B$3&gt;E148,(I148-$B$3)/30,G148)</f>
        <v>60.866666666666667</v>
      </c>
      <c r="K148" s="8">
        <f t="shared" si="28"/>
        <v>4869333.333333333</v>
      </c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</row>
    <row r="149" spans="1:77" s="10" customFormat="1" x14ac:dyDescent="0.25">
      <c r="A149" s="1" t="s">
        <v>142</v>
      </c>
      <c r="B149" s="14" t="s">
        <v>38</v>
      </c>
      <c r="C149" s="14">
        <v>100000</v>
      </c>
      <c r="D149" s="15">
        <v>1</v>
      </c>
      <c r="E149" s="18"/>
      <c r="F149" s="23">
        <f t="shared" si="27"/>
        <v>46266</v>
      </c>
      <c r="G149" s="7"/>
      <c r="H149" s="20"/>
      <c r="I149" s="20">
        <f t="shared" si="27"/>
        <v>46266</v>
      </c>
      <c r="J149" s="15">
        <f>IF($B$3&gt;E149,(I149-$B$3)/30,G149)</f>
        <v>60.866666666666667</v>
      </c>
      <c r="K149" s="8">
        <f t="shared" si="28"/>
        <v>6086666.666666667</v>
      </c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</row>
    <row r="150" spans="1:77" s="10" customFormat="1" hidden="1" x14ac:dyDescent="0.25">
      <c r="A150" s="10" t="s">
        <v>79</v>
      </c>
      <c r="B150" s="29" t="s">
        <v>17</v>
      </c>
      <c r="C150" s="11"/>
      <c r="D150" s="12"/>
      <c r="E150" s="19"/>
      <c r="F150" s="19"/>
      <c r="G150" s="12"/>
      <c r="H150" s="30"/>
      <c r="I150" s="28"/>
      <c r="J150" s="12"/>
      <c r="K150" s="8">
        <f t="shared" si="28"/>
        <v>0</v>
      </c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</row>
    <row r="151" spans="1:77" s="10" customFormat="1" hidden="1" x14ac:dyDescent="0.25">
      <c r="A151" s="10" t="s">
        <v>80</v>
      </c>
      <c r="B151" s="29" t="s">
        <v>17</v>
      </c>
      <c r="C151" s="11"/>
      <c r="D151" s="12"/>
      <c r="E151" s="19"/>
      <c r="F151" s="19"/>
      <c r="G151" s="12"/>
      <c r="H151" s="30"/>
      <c r="I151" s="28"/>
      <c r="J151" s="12"/>
      <c r="K151" s="8">
        <f t="shared" si="28"/>
        <v>0</v>
      </c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</row>
    <row r="152" spans="1:77" hidden="1" x14ac:dyDescent="0.25">
      <c r="A152" s="10" t="s">
        <v>81</v>
      </c>
      <c r="B152" s="29" t="s">
        <v>17</v>
      </c>
      <c r="C152" s="11"/>
      <c r="D152" s="12"/>
      <c r="E152" s="19"/>
      <c r="F152" s="19"/>
      <c r="G152" s="12"/>
      <c r="H152" s="30"/>
      <c r="I152" s="28"/>
      <c r="J152" s="12"/>
      <c r="K152" s="8">
        <f t="shared" si="28"/>
        <v>0</v>
      </c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</row>
    <row r="153" spans="1:77" hidden="1" x14ac:dyDescent="0.25">
      <c r="A153" s="10" t="s">
        <v>82</v>
      </c>
      <c r="B153" s="29" t="s">
        <v>17</v>
      </c>
      <c r="C153" s="11"/>
      <c r="D153" s="12"/>
      <c r="E153" s="19"/>
      <c r="F153" s="19"/>
      <c r="G153" s="12"/>
      <c r="H153" s="30"/>
      <c r="I153" s="28"/>
      <c r="J153" s="12"/>
      <c r="K153" s="8">
        <f t="shared" si="28"/>
        <v>0</v>
      </c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</row>
    <row r="154" spans="1:77" hidden="1" x14ac:dyDescent="0.25">
      <c r="A154" s="10" t="s">
        <v>83</v>
      </c>
      <c r="B154" s="29" t="s">
        <v>17</v>
      </c>
      <c r="C154" s="11"/>
      <c r="D154" s="12"/>
      <c r="E154" s="19"/>
      <c r="F154" s="19"/>
      <c r="G154" s="12"/>
      <c r="H154" s="30"/>
      <c r="I154" s="28"/>
      <c r="J154" s="12"/>
      <c r="K154" s="8">
        <f t="shared" si="28"/>
        <v>0</v>
      </c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</row>
    <row r="155" spans="1:77" x14ac:dyDescent="0.25">
      <c r="K155" s="8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</row>
    <row r="156" spans="1:77" x14ac:dyDescent="0.25"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</row>
    <row r="157" spans="1:77" x14ac:dyDescent="0.25">
      <c r="K157" s="31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</row>
    <row r="158" spans="1:77" x14ac:dyDescent="0.25"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</row>
    <row r="159" spans="1:77" x14ac:dyDescent="0.25"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</row>
    <row r="160" spans="1:77" x14ac:dyDescent="0.25"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</row>
    <row r="161" spans="12:77" x14ac:dyDescent="0.25"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</row>
    <row r="162" spans="12:77" x14ac:dyDescent="0.25"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</row>
    <row r="163" spans="12:77" x14ac:dyDescent="0.25"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</row>
    <row r="164" spans="12:77" x14ac:dyDescent="0.25"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</row>
  </sheetData>
  <autoFilter ref="A5:BY154">
    <filterColumn colId="1">
      <filters>
        <filter val="SPC"/>
      </filters>
    </filterColumn>
  </autoFilter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Planning overview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Chartron Sylvain</dc:creator>
  <cp:lastModifiedBy>Chartron Sylvain</cp:lastModifiedBy>
  <dcterms:created xsi:type="dcterms:W3CDTF">2020-10-22T08:38:15Z</dcterms:created>
  <dcterms:modified xsi:type="dcterms:W3CDTF">2021-04-30T09:26:55Z</dcterms:modified>
</cp:coreProperties>
</file>